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TART" sheetId="1" state="visible" r:id="rId3"/>
    <sheet name="Setup" sheetId="2" state="visible" r:id="rId4"/>
    <sheet name="Tool-Portfolio" sheetId="3" state="visible" r:id="rId5"/>
    <sheet name="Schadensfall-Katalog" sheetId="4" state="visible" r:id="rId6"/>
    <sheet name="Sync-Netzwerk" sheetId="5" state="visible" r:id="rId7"/>
    <sheet name="Dashboard" sheetId="6" state="visible" r:id="rId8"/>
    <sheet name="Glossar" sheetId="7" state="visible" r:id="rId9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<sst xmlns="http://schemas.openxmlformats.org/spreadsheetml/2006/main" count="263" uniqueCount="220">
  <si>
    <t xml:space="preserve">Waste-Kalkulator — Was kostet das Tool-Chaos wirklich?</t>
  </si>
  <si>
    <t xml:space="preserve">Quantifiziert in €/Monat, was eine fragmentierte Tool-Landschaft (Jira, Asana, Notion, SAP, Salesforce, …) an Produktivität, Nacharbeit und Kundenstress kostet.</t>
  </si>
  <si>
    <t xml:space="preserve">DAS MODELL — 5 Kostenblöcke</t>
  </si>
  <si>
    <t xml:space="preserve">1. Admin-Overhead in Tools</t>
  </si>
  <si>
    <t xml:space="preserve">Menschen verbringen Zeit IN den Tools. Ein Teil ist Wertschöpfung — ein Teil reine Verwaltung: Status doppelt pflegen, Informationen suchen, Felder abgleichen. Nur dieser Admin-Anteil (je Tool einstellbar) zählt als Kosten.</t>
  </si>
  <si>
    <t xml:space="preserve">2. Sync-Aufwand (direkt)</t>
  </si>
  <si>
    <t xml:space="preserve">Fachleute übertragen Daten manuell zwischen Tools, weil es keine gemeinsame Datenhaltung gibt. Jede Verbindung kostet Stunden pro Woche — zu 100 % unproduktiv.</t>
  </si>
  <si>
    <t xml:space="preserve">3. Leistungsverlust (Kontextwechsel &amp; Frust)</t>
  </si>
  <si>
    <t xml:space="preserve">Jede Sync-Stunde ist zusätzlich Arbeitskraft-Verlust: Die Fachleute werden aus ihrer eigentlichen Arbeit gerissen, brauchen Wiedereinarbeitungszeit und verlieren Motivation. Pro Sync-Stunde geht ein einstellbarer Anteil weiterer produktiver Zeit verloren (Default 30 %).</t>
  </si>
  <si>
    <t xml:space="preserve">4. Nacharbeit aus Daten-Drift — tritt IMMER ein</t>
  </si>
  <si>
    <t xml:space="preserve">Manuell synchronisierte Daten driften auseinander (Default 6 %/Monat). Diese Inkonsistenzen erzeugen IMMER Nacharbeit: suchen, klären, korrigieren, neu abstimmen. Erfahrungswert: der Nachaufwand ist typischerweise das DOPPELTE des gedrifteten Werts (Nacharbeits-Faktor 2×). Hintergrund: 40–50 % des Gesamtaufwands von Projekten sind vermeidbare Nacharbeit; spät gefundene Fehler kosten bis zu 100× mehr als früh gefundene (siehe thomasarends.de, Qualitätskosten in Projekten senken).</t>
  </si>
  <si>
    <t xml:space="preserve">5. Eskalations-Rückstellung (Kundenstress)</t>
  </si>
  <si>
    <t xml:space="preserve">Aus Drift-Fehlern entstehen regelmäßig Kundenstress-Situationen: widersprüchliche Aussagen, falsche Rechnungen, Eskalations-Meetings, Task-Force-Modus. Der Schadensfall-Katalog bestimmt pro Verbindung, welcher Anteil der Drift-Vorfälle eskaliert und wie teuer das wird.</t>
  </si>
  <si>
    <t xml:space="preserve">LESE-REIHENFOLGE</t>
  </si>
  <si>
    <t xml:space="preserve">Schritt 1 — Setup</t>
  </si>
  <si>
    <t xml:space="preserve">Stundensatz, Urlaub, Krankheit und Faktoren prüfen/anpassen. Der Stundensatz ist der zentrale Hebel: JEDER €-Wert ist Stunden × Stundensatz.</t>
  </si>
  <si>
    <t xml:space="preserve">Schritt 2 — Tool-Portfolio</t>
  </si>
  <si>
    <t xml:space="preserve">Eigene Tools eintragen: Personen, Stunden pro Tag, Admin-Anteil.</t>
  </si>
  <si>
    <t xml:space="preserve">Schritt 3 — Sync-Netzwerk</t>
  </si>
  <si>
    <t xml:space="preserve">Alle manuellen Datenübertragungen erfassen: Quelle, Ziel, h/Woche, Schadensfall-Typ.</t>
  </si>
  <si>
    <t xml:space="preserve">Schritt 4 — Dashboard</t>
  </si>
  <si>
    <t xml:space="preserve">Ergebnis: €/Monat und €/Jahr pro Block, dazu die Spalte 'adressierbar' — welcher Teil bei gemeinsamer Datenhaltung tatsaechlich entfaellt. Mit der Zahl wird argumentiert, nicht mit den Gesamt-Chaos-Kosten. Ausserdem Risiko-Sicht und FTE-Verlust.</t>
  </si>
  <si>
    <t xml:space="preserve">FARB-LEGENDE</t>
  </si>
  <si>
    <t xml:space="preserve">Gelber Hintergrund + blaue Schrift</t>
  </si>
  <si>
    <t xml:space="preserve">Eingabezelle — hier eigene Werte eintragen.</t>
  </si>
  <si>
    <t xml:space="preserve">Grauer Hintergrund, schwarze Schrift</t>
  </si>
  <si>
    <t xml:space="preserve">Berechnete Zelle (Formel) — nicht überschreiben.</t>
  </si>
  <si>
    <t xml:space="preserve">Hellblauer Hintergrund, fett</t>
  </si>
  <si>
    <t xml:space="preserve">Summenzeile.</t>
  </si>
  <si>
    <t xml:space="preserve">Roter Hintergrund</t>
  </si>
  <si>
    <t xml:space="preserve">Risiko / Gesamtergebnis.</t>
  </si>
  <si>
    <t xml:space="preserve">Grüne Schrift</t>
  </si>
  <si>
    <t xml:space="preserve">Wert aus einem anderen Blatt verlinkt.</t>
  </si>
  <si>
    <t xml:space="preserve">BEISPIELDATEN</t>
  </si>
  <si>
    <t xml:space="preserve">Alle Blaetter sind mit einem realistischen Beispiel vorbefuellt (5 Tools, 10 Sync-Verbindungen, 20 Mitarbeitende im Bereich, Stundensatz 100 €). Einfach ueberschreiben.</t>
  </si>
  <si>
    <t xml:space="preserve">Setup — Basis-Annahmen</t>
  </si>
  <si>
    <t xml:space="preserve">Gelbe Zellen anpassen; jede Annahme ist rechts begründet. Graue Zellen werden berechnet.</t>
  </si>
  <si>
    <t xml:space="preserve">Parameter</t>
  </si>
  <si>
    <t xml:space="preserve">Wert</t>
  </si>
  <si>
    <t xml:space="preserve">Einheit</t>
  </si>
  <si>
    <t xml:space="preserve">Beschreibung &amp; Begründung</t>
  </si>
  <si>
    <t xml:space="preserve">Stundensatz (voll belastet)</t>
  </si>
  <si>
    <t xml:space="preserve">€/h</t>
  </si>
  <si>
    <t xml:space="preserve">Vollkostensatz einer Fachkraft: Bruttogehalt + Lohnnebenkosten + Arbeitsplatz + IT + anteiliger Overhead. Faustregel: 1,6–1,8 × Bruttostundenlohn. ZENTRALER HEBEL: jeder €-Wert im Modell ist Stunden × dieser Satz.</t>
  </si>
  <si>
    <t xml:space="preserve">Urlaubstage pro Jahr</t>
  </si>
  <si>
    <t xml:space="preserve">Tage</t>
  </si>
  <si>
    <t xml:space="preserve">Tarif-/vertragliche Urlaubstage pro Mitarbeiter und Jahr. Reduziert die real verfügbaren Arbeitstage — die fixen Sync- und Verwaltungslasten verteilen sich auf weniger Anwesenheit, die Kosten je produktiver Stunde steigen.</t>
  </si>
  <si>
    <t xml:space="preserve">Krankheitstage pro Jahr</t>
  </si>
  <si>
    <t xml:space="preserve">Durchschnittliche Arbeitsunfähigkeitstage pro Mitarbeiter und Jahr (deutscher Branchenschnitt liegt bei ca. 15 AU-Tagen). Wirkt wie Urlaub: weniger verfügbare Tage bei gleicher Chaos-Last.</t>
  </si>
  <si>
    <t xml:space="preserve">Arbeitstage pro Monat (berechnet)</t>
  </si>
  <si>
    <t xml:space="preserve">BERECHNET: (260 Arbeitstage/Jahr − Urlaub − Krankheit) ÷ 12. Mit den Defaults: (260−30−15)/12 = 17,9 real verfügbare Tage pro Monat. Diese Zahl geht in alle Monats-Umrechnungen des Tool-Portfolios und ins FTE-Äquivalent ein.</t>
  </si>
  <si>
    <t xml:space="preserve">Wochen pro Monat</t>
  </si>
  <si>
    <t xml:space="preserve">Wochen</t>
  </si>
  <si>
    <t xml:space="preserve">Umrechnungsfaktor für Wochen-Angaben im Sync-Netzwerk: 52 ÷ 12 = 4,33.</t>
  </si>
  <si>
    <t xml:space="preserve">Daten-Drift pro Monat</t>
  </si>
  <si>
    <t xml:space="preserve">%/Monat</t>
  </si>
  <si>
    <t xml:space="preserve">Anteil der manuell synchronisierten Daten, der pro Monat inkonsistent wird (vergessene Updates, Tippfehler, Zeitversatz). 6 % ist konservativ; bei hoher Änderungsfrequenz eher 10–15 %.</t>
  </si>
  <si>
    <t xml:space="preserve">Nacharbeits-Faktor</t>
  </si>
  <si>
    <t xml:space="preserve">× Drift-Wert</t>
  </si>
  <si>
    <t xml:space="preserve">Drift-Fehler erzeugen IMMER Nacharbeit: suchen, klären, korrigieren, neu abstimmen. Erfahrungswert: der Nachaufwand ist typischerweise das DOPPELTE des gedrifteten Werts. Deckt sich mit Studienlage: 40–50 % des Projekt-Gesamtaufwands sind vermeidbare Nacharbeit; spät entdeckte Fehler kosten bis zu 100× mehr (Quelle: thomasarends.de/qualitaetskosten-in-projekten-senken-2).</t>
  </si>
  <si>
    <t xml:space="preserve">Kontextwechsel-/Frustfaktor</t>
  </si>
  <si>
    <t xml:space="preserve">% je Sync-h</t>
  </si>
  <si>
    <t xml:space="preserve">Jede Sync-Stunde ist gleichzeitig Arbeitskraft-Verlust: Die Fachkraft wird aus der eigentlichen Arbeit gerissen (Wiedereinarbeitung, Rüstzeit) und verliert Motivation durch stumpfe Doppelpflege. Pro Sync-Stunde geht dieser Anteil ZUSÄTZLICHER produktiver Zeit verloren. 30 % ist der untere Rand der Kontextwechsel-Forschung (20–40 %); Frust/Qualitätsverlust kommt real obendrauf.</t>
  </si>
  <si>
    <t xml:space="preserve">Stunden pro Arbeitstag</t>
  </si>
  <si>
    <t xml:space="preserve">h</t>
  </si>
  <si>
    <t xml:space="preserve">Regelarbeitszeit. Für das FTE-Äquivalent: Monatsstunden einer Vollzeitkraft = Arbeitstage × 8.</t>
  </si>
  <si>
    <t xml:space="preserve">Mitarbeitende gesamt (Bereich)</t>
  </si>
  <si>
    <t xml:space="preserve">Personen</t>
  </si>
  <si>
    <t xml:space="preserve">Gesamtzahl der Mitarbeitenden im betrachteten Bereich. Wird im Dashboard genutzt, um den FTE-Verlust ins Verhaeltnis zu setzen ("X von Y Vollzeitstellen arbeiten nur als menschliche Middleware"). Im Beispiel 20. Achtung: die Personen-Spalte im Tool-Portfolio summiert sich auf 27, weil dieselben Menschen mehrere Tools bedienen — hier die reale Kopfzahl des Bereichs eintragen, nicht die Tool-Summe.</t>
  </si>
  <si>
    <t xml:space="preserve">Adressierbarer Anteil Admin-Overhead (Block 1)</t>
  </si>
  <si>
    <t xml:space="preserve">% von Block 1</t>
  </si>
  <si>
    <t xml:space="preserve">ANNAHME: Anteil des Admin-Overheads, der bei gemeinsamer Datenhaltung entfaellt. Block 1 verschwindet NICHT vollstaendig — Pflege von Inhalten bleibt. Was entfaellt, ist Doppelpflege, Feld-Abgleich und Suchen ueber Tool-Grenzen. Default 50 %: der Admin-Anteil im Beispiel liegt bei 20–35 %; nach Konsolidierung realistisch 10–15 %. Konservativ waehlen — diese Zahl ist der am staerksten angreifbare Punkt der ganzen Rechnung und gehoert im Kundengespraech offen auf den Tisch.</t>
  </si>
  <si>
    <t xml:space="preserve">Adressierbarer Anteil Bloecke 2–5</t>
  </si>
  <si>
    <t xml:space="preserve">% von 2–5</t>
  </si>
  <si>
    <t xml:space="preserve">Sync-Aufwand, Kontextwechsel, Nacharbeit aus Drift und Eskalations-Rueckstellung entfallen bei gemeinsamer Datenhaltung vollstaendig — es gibt nichts mehr manuell zu uebertragen, also auch keinen Drift und keine Drift-Folge. Default 100 %. Auf &lt; 100 % setzen, wenn einzelne Verbindungen zu Fremdsystemen ausserhalb der Plattform bestehen bleiben.</t>
  </si>
  <si>
    <t xml:space="preserve">ⓘ Zell-Referenzen fuer Formeln: B5 Stundensatz · B6 Urlaub · B7 Krankheit · B8 Arbeitstage/Monat (berechnet) · B9 Wochen/Monat · B10 Drift · B11 Nacharbeits-Faktor · B12 Frustfaktor · B13 h/Tag · B14 Mitarbeitende gesamt · B15 adressierbarer Anteil Block 1 · B16 adressierbarer Anteil Bloecke 2–5.</t>
  </si>
  <si>
    <t xml:space="preserve">Tool-Portfolio — Kostenblock 1: Admin-Overhead in den Tools</t>
  </si>
  <si>
    <t xml:space="preserve">Pro Tool: Personen, Stunden pro Tag, Admin-Anteil. Nur der Verwaltungsanteil zählt als Kosten — die produktive Zeit nicht.</t>
  </si>
  <si>
    <t xml:space="preserve">Tool</t>
  </si>
  <si>
    <t xml:space="preserve">Einsatzzweck</t>
  </si>
  <si>
    <t xml:space="preserve">h pro Person / Tag</t>
  </si>
  <si>
    <t xml:space="preserve">Admin-Anteil</t>
  </si>
  <si>
    <t xml:space="preserve">Gesamt h / Monat</t>
  </si>
  <si>
    <t xml:space="preserve">Admin h / Monat</t>
  </si>
  <si>
    <t xml:space="preserve">Admin € / Monat</t>
  </si>
  <si>
    <t xml:space="preserve">Erläuterung Admin-Anteil</t>
  </si>
  <si>
    <t xml:space="preserve">Jira</t>
  </si>
  <si>
    <t xml:space="preserve">Ticket- &amp; Sprint-Verwaltung Entwicklung</t>
  </si>
  <si>
    <t xml:space="preserve">Status-Doppelpflege mit Asana/Notion, Ticket-Suche über Projekte hinweg, Board-Hygiene, Verlinkungen manuell nachziehen.</t>
  </si>
  <si>
    <t xml:space="preserve">Asana</t>
  </si>
  <si>
    <t xml:space="preserve">Projekt- &amp; Aufgabenmanagement Fachbereiche</t>
  </si>
  <si>
    <t xml:space="preserve">Aufgaben aus Jira manuell nachbilden, Fälligkeiten abgleichen, doppelte Statusmeldungen an Stakeholder.</t>
  </si>
  <si>
    <t xml:space="preserve">Notion</t>
  </si>
  <si>
    <t xml:space="preserve">Wissensbasis &amp; Doku</t>
  </si>
  <si>
    <t xml:space="preserve">Doku hinterherpflegen, veraltete Seiten identifizieren, Inhalte aus Jira/Asana manuell übertragen.</t>
  </si>
  <si>
    <t xml:space="preserve">SAP</t>
  </si>
  <si>
    <t xml:space="preserve">ERP: Buchhaltung, Bestellung, Stammdaten</t>
  </si>
  <si>
    <t xml:space="preserve">Stammdaten-Abgleich mit Salesforce, manuelle Nachbuchungen bei abweichenden Kundendaten, Korrektur-Belege.</t>
  </si>
  <si>
    <t xml:space="preserve">Salesforce</t>
  </si>
  <si>
    <t xml:space="preserve">CRM: Kunden, Opportunities, Angebote</t>
  </si>
  <si>
    <t xml:space="preserve">Kundendaten mit SAP synchron halten, Opportunity-Status in Jira/Asana spiegeln, Reports manuell konsolidieren.</t>
  </si>
  <si>
    <t xml:space="preserve">SUMME Kostenblock 1</t>
  </si>
  <si>
    <t xml:space="preserve">Geht als Block 1 ins Dashboard.</t>
  </si>
  <si>
    <t xml:space="preserve">ⓘ Rechenweg: Gesamt h/Monat = Personen × h/Tag × Arbeitstage (Setup B8, bereits um Urlaub + Krankheit bereinigt). Admin h = Gesamt × Admin-Anteil. Admin € = Admin h × Stundensatz. Die restliche Zeit ist Wertschöpfung und zählt NICHT als Kosten — konservativ und verteidigbar.</t>
  </si>
  <si>
    <t xml:space="preserve">Schadensfall-Katalog — Eskalationsklassen für Drift-Fehler</t>
  </si>
  <si>
    <t xml:space="preserve">Aus Drift-Fehlern entstehen IMMER Störungen — die Nacharbeit (2× Drift-Wert) fällt bei jedem Typ an. Dieser Katalog steuert ZUSÄTZLICH, welcher Anteil der Vorfälle zu Eskalation/Kundenstress wird und wie teuer das ist.</t>
  </si>
  <si>
    <t xml:space="preserve">Typ</t>
  </si>
  <si>
    <t xml:space="preserve">Eskalations-Anteil der Drift-Vorfälle</t>
  </si>
  <si>
    <t xml:space="preserve">Schadens-Multiplikator</t>
  </si>
  <si>
    <t xml:space="preserve">Beschreibung — wann gilt dieser Typ, was passiert bei Eskalation?</t>
  </si>
  <si>
    <t xml:space="preserve">Intern</t>
  </si>
  <si>
    <t xml:space="preserve">Rein interne Arbeitsdaten ohne direkte Außenwirkung. Auch hier eskaliert jeder 10. Drift-Vorfall: Meetings zur Klärung "welche Zahl stimmt denn nun", Schuldzuweisungen zwischen Teams, Vertrauensverlust in die eigenen Daten. Multiplikator 1: Eskalationskosten ≈ Drift-Wert.</t>
  </si>
  <si>
    <t xml:space="preserve">Reputational</t>
  </si>
  <si>
    <t xml:space="preserve">Kunde oder Partner erhält widersprüchliche Informationen (Projektstatus, Liefertermin, Zusage). Erfahrungswert: der Großteil dieser Drift-Fälle wird beim Kunden sichtbar — Eskalations-Meetings, Rechtfertigung, Sonder-Reports, Vertrauensreparatur. Multiplikator 3.</t>
  </si>
  <si>
    <t xml:space="preserve">Finance</t>
  </si>
  <si>
    <t xml:space="preserve">Abweichende Kunden-/Auftragsdaten → falsche Rechnungen, Mahnläufe gegen bezahlte Rechnungen, Nachbuchungen, Audit-Findings. Jeder zweite Drift-Vorfall an Finanzdaten wird zum echten Korrekturfall — inkl. Kunde am Telefon. Multiplikator 5 (Korrektur + Wirtschaftsprüfer + Kundenstress).</t>
  </si>
  <si>
    <t xml:space="preserve">Pharma / Regulatorik</t>
  </si>
  <si>
    <t xml:space="preserve">Dokumentationspflichtige Daten (GxP, ISO 13485, Zulassung) weichen ab. Eskaliert seltener spontan, aber jedes Audit findet Drift zuverlässig: CAPA-Prozess, Behörden-Kommunikation, Re-Dokumentation. Multiplikator 10.</t>
  </si>
  <si>
    <t xml:space="preserve">Safety-Critical</t>
  </si>
  <si>
    <t xml:space="preserve">Sicherheitsrelevante Anforderungen oder Prüf-Nachweise (ISO 26262, IEC 61508) inkonsistent. Eskalation = Re-Qualifikation, Task-Force, im Ernstfall Rückruf und Haftung. Späte Entdeckung kostet bis zu 100× — Multiplikator 20 ist hier konservativ.</t>
  </si>
  <si>
    <t xml:space="preserve">ⓘ Rechenweg Eskalations-Rückstellung (pro Sync-Verbindung): Drift-Wert €/Monat × Eskalations-Anteil × Schadens-Multiplikator. Der Drift-Wert selbst ist Sync-€ × Drift-Rate (Setup). Die Nacharbeit (Drift-Wert × 2) läuft davon UNABHÄNGIG immer mit — es gibt keinen Drift ohne Nachaufwand. Grundlage: 40–50 % des Projekt-Gesamtaufwands sind vermeidbare Nacharbeit; 1-10-100-Regel für späte Fehlerentdeckung (thomasarends.de, Qualitätskosten in Projekten senken).</t>
  </si>
  <si>
    <t xml:space="preserve">Sync-Netzwerk — Kostenblöcke 2, 4 und 5</t>
  </si>
  <si>
    <t xml:space="preserve">Jede Zeile = eine manuelle Datenübertragung. Aus dem direkten Aufwand (Block 2) entstehen Drift → Nacharbeit (Block 4, IMMER) → Eskalation/Kundenstress (Block 5).</t>
  </si>
  <si>
    <t xml:space="preserve">Nr</t>
  </si>
  <si>
    <t xml:space="preserve">Quelle</t>
  </si>
  <si>
    <t xml:space="preserve">Ziel</t>
  </si>
  <si>
    <t xml:space="preserve">Was wird manuell übertragen?</t>
  </si>
  <si>
    <t xml:space="preserve">h / Woche</t>
  </si>
  <si>
    <t xml:space="preserve">h / Monat</t>
  </si>
  <si>
    <t xml:space="preserve">Sync € / Monat</t>
  </si>
  <si>
    <t xml:space="preserve">Schadensfall-Typ</t>
  </si>
  <si>
    <t xml:space="preserve">Drift-Wert € / Monat</t>
  </si>
  <si>
    <t xml:space="preserve">Nacharbeit € / Monat</t>
  </si>
  <si>
    <t xml:space="preserve">Eskalation € / Monat</t>
  </si>
  <si>
    <t xml:space="preserve">Erläuterung</t>
  </si>
  <si>
    <t xml:space="preserve">Sprint-Status und Ticket-Fortschritt für Fachbereichs-Sicht nachpflegen.</t>
  </si>
  <si>
    <t xml:space="preserve">Interne Statusdaten — Drift erzeugt Klärungs-Meetings und Doppelarbeit.</t>
  </si>
  <si>
    <t xml:space="preserve">Release-Notes und technische Entscheidungen in die Wissensbasis übertragen.</t>
  </si>
  <si>
    <t xml:space="preserve">Doku-Drift kostet Suchzeit und produziert Entscheidungen auf veralteter Basis.</t>
  </si>
  <si>
    <t xml:space="preserve">Entwicklungsstatus kundenbezogener Features für den Vertrieb spiegeln.</t>
  </si>
  <si>
    <t xml:space="preserve">Vertrieb kommuniziert Liefertermine — veralteter Status = falsche Kundenzusage.</t>
  </si>
  <si>
    <t xml:space="preserve">Fachbereichs-Anforderungen als Entwicklungs-Tickets anlegen.</t>
  </si>
  <si>
    <t xml:space="preserve">Interner Rückkanal; Drift = verlorene oder doppelte Anforderungen.</t>
  </si>
  <si>
    <t xml:space="preserve">Projektentscheidungen und Meilensteine dokumentieren.</t>
  </si>
  <si>
    <t xml:space="preserve">Reine Doku-Pflege; Drift = veraltete Entscheidungsgrundlagen.</t>
  </si>
  <si>
    <t xml:space="preserve">Spezifikations-Änderungen in betroffene Tickets einarbeiten.</t>
  </si>
  <si>
    <t xml:space="preserve">Drift = Entwicklung baut gegen veraltete Spezifikation.</t>
  </si>
  <si>
    <t xml:space="preserve">Prozess-Änderungen in laufende Aufgabenpläne übernehmen.</t>
  </si>
  <si>
    <t xml:space="preserve">Interner Abgleich; Drift = Teams arbeiten nach altem Prozess.</t>
  </si>
  <si>
    <t xml:space="preserve">Produkt-/Leistungsbeschreibungen für Angebote aktuell halten.</t>
  </si>
  <si>
    <t xml:space="preserve">Veraltete Leistungsbeschreibung landet direkt im Kundenangebot.</t>
  </si>
  <si>
    <t xml:space="preserve">Kundenzusagen und Eskalationen als priorisierte Tickets erfassen.</t>
  </si>
  <si>
    <t xml:space="preserve">Verlorene Kundenzusage = Eskalation beim Kunden, Task-Force-Gefahr.</t>
  </si>
  <si>
    <t xml:space="preserve">Kunden-Stammdaten, Aufträge und Konditionen für Fakturierung abgleichen.</t>
  </si>
  <si>
    <t xml:space="preserve">Abweichende Stammdaten → falsche Rechnungen, Mahnläufe, Audit-Findings.</t>
  </si>
  <si>
    <t xml:space="preserve">SUMME</t>
  </si>
  <si>
    <t xml:space="preserve">G → Block 2 · J → Block 4 · K → Block 5 im Dashboard.</t>
  </si>
  <si>
    <t xml:space="preserve">ⓘ Rechenweg pro Zeile: h/Monat = h/Woche × 4,33. Sync € = h × Stundensatz. Drift-Wert = Sync-€ × Drift-Rate (Setup). Nacharbeit = Drift-Wert × Nacharbeits-Faktor (2×, tritt IMMER ein). Eskalation = Drift-Wert × Eskalations-Anteil × Multiplikator (beide per Typ aus Schadensfall-Katalog; Typ-Name muss exakt stimmen, sonst 0 €). Der Leistungsverlust durch Kontextwechsel/Frust (Block 3) wird im Dashboard auf die Sync-Stunden-Summe gerechnet.  ⚠ Modellgrenze: die Drift-Menge wird ueber die Sync-STUNDEN geschaetzt, nicht ueber die Zahl der uebertragenen Datensaetze. Das ist ein Proxy — er unterschaetzt Verbindungen mit wenig Zeitaufwand und grossem Datenvolumen (Stammdaten-Massenpflege) und ueberschaetzt zeitintensive Einzelfaelle. Bei Kunden mit hohem Datenvolumen je Sync-Stunde die Drift-Rate im Setup nach oben korrigieren statt die Stunden zu frisieren.</t>
  </si>
  <si>
    <t xml:space="preserve">Dashboard — Was kostet das Tool-Chaos?</t>
  </si>
  <si>
    <t xml:space="preserve">Executive Summary. Alle Werte live berechnet aus Setup, Tool-Portfolio, Sync-Netzwerk und Schadensfall-Katalog.</t>
  </si>
  <si>
    <t xml:space="preserve">Kostenblock</t>
  </si>
  <si>
    <t xml:space="preserve">€ / Monat</t>
  </si>
  <si>
    <t xml:space="preserve">€ / Jahr</t>
  </si>
  <si>
    <t xml:space="preserve">davon adressierbar</t>
  </si>
  <si>
    <t xml:space="preserve">Einsparpotenzial € / Monat</t>
  </si>
  <si>
    <t xml:space="preserve">Einsparpotenzial € / Jahr</t>
  </si>
  <si>
    <t xml:space="preserve">Woher kommt der Wert? (Rechenweg)</t>
  </si>
  <si>
    <t xml:space="preserve">Summe Tool-Portfolio: Personen × h/Tag × reale Arbeitstage (um Urlaub/Krankheit bereinigt) × Admin-Anteil × Stundensatz. ADRESSIERBAR: nur der Anteil laut Setup B15 (Default 50 %) — Doppelpflege und Suchen ueber Tool-Grenzen entfallen, inhaltliche Pflege bleibt.</t>
  </si>
  <si>
    <t xml:space="preserve">Summe Sync-Netzwerk Spalte G: h/Woche × 4,33 × Stundensatz. Menschen als manuelle Schnittstelle zwischen Systemen. ADRESSIERBAR: 100 % (Setup B16) — existiert nur wegen manueller Uebertragung.</t>
  </si>
  <si>
    <t xml:space="preserve">Sync-Stunden-Summe × Frustfaktor (Setup, 30 %) × Stundensatz. Jede Sync-Stunde zerstört zusätzlich produktive Zeit: Herausreißen aus der Facharbeit, Wiedereinarbeitung, Motivationsverlust durch stumpfe Doppelpflege. ADRESSIERBAR: 100 % (Setup B16) — existiert nur wegen manueller Uebertragung.</t>
  </si>
  <si>
    <t xml:space="preserve">4. Nacharbeit aus Daten-Drift (tritt IMMER ein)</t>
  </si>
  <si>
    <t xml:space="preserve">Summe Spalte J: Drift-Wert × Nacharbeits-Faktor 2×. Jeder Drift-Fehler erzeugt Such-, Klär- und Korrekturaufwand — ausnahmslos. Basis: 40–50 % des Projektaufwands sind vermeidbare Nacharbeit (thomasarends.de). ADRESSIERBAR: 100 % (Setup B16) — existiert nur wegen manueller Uebertragung.</t>
  </si>
  <si>
    <t xml:space="preserve">Summe Spalte K: Drift-Wert × Eskalations-Anteil × Schadens-Multiplikator je Typ. Reserve für die Drift-Fälle, die beim Kunden, im Audit oder in der Fakturierung aufschlagen. ADRESSIERBAR: 100 % (Setup B16) — existiert nur wegen manueller Uebertragung.</t>
  </si>
  <si>
    <t xml:space="preserve">GESAMT-CHAOS-KOSTEN</t>
  </si>
  <si>
    <t xml:space="preserve">Summe aller fuenf Bloecke = Kosten des Ist-Zustands (Kontext). Die Spalten E/F zeigen, welcher Teil davon durch gemeinsame Datenhaltung tatsaechlich entfaellt — DAS ist die Verhandlungszahl. Achtung im Gespraech: die Gesamtzahl wird zu ~86 % von Block 1 getragen, und Block 1 verschwindet nicht vollstaendig. Wer die Gesamtzahl als Einsparung praesentiert, verliert beim ersten Nachrechnen auch die belastbare Zahl.</t>
  </si>
  <si>
    <t xml:space="preserve">RISIKO-SICHT (Drift-Folgekosten)</t>
  </si>
  <si>
    <t xml:space="preserve">Drift-Folgekosten gesamt (Block 4 + 5)</t>
  </si>
  <si>
    <t xml:space="preserve">Nacharbeit + Eskalations-Rückstellung. Das ist der Preis dafür, dass Datenkonsistenz von menschlicher Disziplin statt von einer gemeinsamen Datenhaltung abhängt. Jeder dieser Fälle ist eine potenzielle Kundenstress-Situation.</t>
  </si>
  <si>
    <t xml:space="preserve">Anteil Drift-Folgekosten an Sync-Gesamtkosten</t>
  </si>
  <si>
    <t xml:space="preserve">Wie viel der Synchronisations-Gesamtlast (Blöcke 2+3+4+5) reine Fehlerfolge ist. Steigt mit Drift-Rate und Risikoklasse der Verbindungen.</t>
  </si>
  <si>
    <t xml:space="preserve">KENNZAHLEN</t>
  </si>
  <si>
    <t xml:space="preserve">Verlorene Stunden / Monat</t>
  </si>
  <si>
    <t xml:space="preserve">Admin-Stunden in Tools + Sync-Stunden + Kontextwechsel-Verlust (Sync-h × Frustfaktor). Reine Zeitbetrachtung, unabhängig vom Stundensatz.</t>
  </si>
  <si>
    <t xml:space="preserve">FTE-Äquivalent (verlorene Vollzeitstellen)</t>
  </si>
  <si>
    <t xml:space="preserve">Verlorene Stunden ÷ Monatsstunden einer Vollzeitkraft (reale Arbeitstage × 8 h). Lesart: "So viele Vollzeitstellen arbeiten faktisch nur als menschliche Middleware."</t>
  </si>
  <si>
    <t xml:space="preserve">Gesamtzahl der Mitarbeitenden im betrachteten Bereich (Setup). Bezugsgröße für die Verlust-Quote.</t>
  </si>
  <si>
    <t xml:space="preserve">Verlust-Quote (FTE ÷ Mitarbeitende)</t>
  </si>
  <si>
    <t xml:space="preserve">Anteil der Gesamtbelegschaft, dessen Arbeitskraft vollständig im Tool-Chaos verschwindet. Beispiel-Lesart: "3,3 von 17 Mitarbeitenden — knapp jede fünfte Stelle — arbeiten nur gegen die Tool-Landschaft."</t>
  </si>
  <si>
    <t xml:space="preserve">Zugrunde liegender Stundensatz</t>
  </si>
  <si>
    <t xml:space="preserve">Zentraler Hebel — Änderung im Setup skaliert alle €-Werte proportional.</t>
  </si>
  <si>
    <t xml:space="preserve">Adressierbare Stunden / Monat</t>
  </si>
  <si>
    <t xml:space="preserve">Verlorene Stunden, gewichtet mit dem adressierbaren Anteil je Block. Reine Zeitbetrachtung, unabhaengig vom Stundensatz.</t>
  </si>
  <si>
    <t xml:space="preserve">FTE-Aequivalent adressierbar</t>
  </si>
  <si>
    <t xml:space="preserve">Adressierbare Stunden ÷ Monatsstunden einer Vollzeitkraft. Lesart: 'So viele Vollzeitstellen sind durch eine gemeinsame Datenhaltung tatsaechlich zurueckzugewinnen' — die verteidigbare Version der Middleware-Aussage.</t>
  </si>
  <si>
    <t xml:space="preserve">ⓘ Argumentation fuer Stakeholder: Zwei Zahlen, nicht eine. (1) GESAMT-CHAOS-KOSTEN = was der Ist-Zustand kostet, Kontext. (2) EINSPARPOTENZIAL (Spalte F, Zeile 10) = was davon durch eine gemeinsame Datenhaltung entfaellt — der Betrag, gegen den sich die Plattform rechnen muss. Bloecke 2–5 entfallen vollstaendig, Block 1 nur zum im Setup gesetzten Anteil. Die Annahme zu Block 1 offen nennen, bevor der Kunde sie findet. Nicht beziffert und deshalb nicht in der Rechnung: frustbedingte Fluktuation, Qualitaetsverlust in der Facharbeit, Time-to-Market.</t>
  </si>
  <si>
    <t xml:space="preserve">Glossar — alle Begriffe des Modells</t>
  </si>
  <si>
    <t xml:space="preserve">Ausführliche Erklärung jedes Begriffs, damit das Modell ohne Vorwissen nachvollziehbar ist.</t>
  </si>
  <si>
    <t xml:space="preserve">Begriff</t>
  </si>
  <si>
    <t xml:space="preserve">Erklärung</t>
  </si>
  <si>
    <t xml:space="preserve">Was eine Arbeitsstunde das Unternehmen wirklich kostet — Bruttolohn plus Arbeitgeberanteile, Arbeitsplatz, IT und anteiliger Overhead. Faustregel 1,6–1,8 × Bruttostundenlohn. Alle €-Werte im Modell sind Stunden × dieser Satz.</t>
  </si>
  <si>
    <t xml:space="preserve">Urlaubs- und Krankheitstage</t>
  </si>
  <si>
    <t xml:space="preserve">Reduzieren die real verfügbaren Arbeitstage pro Monat: (260 − Urlaub − Krankheit) ÷ 12. Die fixe Chaos-Last (Sync, Abgleich, Nacharbeit) verteilt sich auf weniger Anwesenheit — die Kosten je produktiver Stunde steigen. Deshalb sind beide Werte einstellbar, nicht versteckt.</t>
  </si>
  <si>
    <t xml:space="preserve">Prozentsatz der Zeit in einem Tool, der reine Verwaltung ist: Status doppelt pflegen, suchen, abgleichen, aufräumen. Die restliche Zeit gilt als produktiv und wird bewusst NICHT als Kosten gezählt — das Modell rechnet konservativ.</t>
  </si>
  <si>
    <t xml:space="preserve">Sync-Overhead (direkt)</t>
  </si>
  <si>
    <t xml:space="preserve">Zeit, in der Fachleute Daten manuell zwischen Tools übertragen. Zu 100 % unproduktiv: es entsteht keine neue Information, vorhandene Information wird nur kopiert und abgeglichen.</t>
  </si>
  <si>
    <t xml:space="preserve">Jede Sync-Stunde ist zugleich Arbeitskraft-Verlust über die Stunde hinaus: Die Fachkraft wird aus der eigentlichen Arbeit gerissen, braucht Wiedereinarbeitungszeit und verliert Motivation durch stumpfe Doppelpflege. Default 30 % zusätzlicher Produktivzeit-Verlust pro Sync-Stunde — unterer Rand der Kontextwechsel-Forschung; der langfristige Effekt (Fluktuation, innere Kündigung) ist damit noch gar nicht bepreist.</t>
  </si>
  <si>
    <t xml:space="preserve">Daten-Drift</t>
  </si>
  <si>
    <t xml:space="preserve">Anteil manuell synchronisierter Daten, der pro Monat inkonsistent wird — vergessene Updates, Tippfehler, Zeitversatz. Default 6 %/Monat. Drift ist der Mechanismus, über den aus Sync-Aufwand Nacharbeit und Kundenstress entstehen. Modellgrenze: die Drift-Menge wird ueber die Sync-Stunden geschaetzt, nicht ueber die Zahl der Datensaetze — ein Proxy, der bei hohem Datenvolumen je Stunde zu niedrig liegt.</t>
  </si>
  <si>
    <t xml:space="preserve">Nacharbeit (Nacharbeits-Faktor)</t>
  </si>
  <si>
    <t xml:space="preserve">Drift-Fehler erzeugen IMMER Nachaufwand: suchen, klären, korrigieren, neu abstimmen — es gibt keinen folgenlosen Drift. Erfahrungswert: der Nachaufwand ist typischerweise das Doppelte des gedrifteten Werts (Faktor 2×). Deckt sich mit der Studienlage: 40–50 % des Gesamtaufwands von Projekten sind vermeidbare Nacharbeit; 80 % davon stammen aus 20 % der Fehler (Quelle: thomasarends.de, Qualitätskosten in Projekten senken).</t>
  </si>
  <si>
    <t xml:space="preserve">Schadensfall-Typ / Eskalations-Anteil</t>
  </si>
  <si>
    <t xml:space="preserve">Risikoklasse einer Sync-Verbindung nach Außenwirkung: Intern, Reputational (Kunde), Finance (Rechnung/Audit), Pharma/Regulatorik, Safety-Critical. Der Eskalations-Anteil gibt an, welcher Teil der Drift-Vorfälle über die Nacharbeit hinaus zur Kundenstress-Situation eskaliert — bei kundennahen Daten ist das die Mehrheit.</t>
  </si>
  <si>
    <t xml:space="preserve">Wie teuer eine Eskalation ist, als Vielfaches des gedrifteten Werts. Orientiert an der 1-10-100-Regel: je später ein Fehler auffällt und je weiter außen er wirkt (Kunde, Behörde, Sicherheitsnachweis), desto teurer die Korrektur.</t>
  </si>
  <si>
    <t xml:space="preserve">Eskalations-Rückstellung</t>
  </si>
  <si>
    <t xml:space="preserve">Erwartungswert der Eskalationskosten: Drift-Wert × Eskalations-Anteil × Multiplikator, summiert über alle Verbindungen. Keine garantierte Ausgabe, sondern die Reserve für die Drift-Fälle, die beim Kunden, im Audit oder in der Fakturierung aufschlagen — vergleichbar einer Versicherungsprämie.</t>
  </si>
  <si>
    <t xml:space="preserve">FTE-Äquivalent &amp; Verlust-Quote</t>
  </si>
  <si>
    <t xml:space="preserve">Verlorene Stunden (Admin + Sync + Kontextwechsel) ÷ Monatsstunden einer Vollzeitkraft = verlorene Vollzeitstellen. Die Verlust-Quote setzt das ins Verhältnis zur Gesamt-Mitarbeiterzahl des Bereichs: "X von Y Stellen arbeiten nur als menschliche Middleware."</t>
  </si>
  <si>
    <t xml:space="preserve">Summe aller fünf Blöcke: Admin-Overhead + Sync direkt + Leistungsverlust + Nacharbeit + Eskalations-Rückstellung. Der Betrag, gegen den sich jede Konsolidierungs-Investition rechnen muss.</t>
  </si>
  <si>
    <t xml:space="preserve">Adressierbarer Anteil / Einsparpotenzial</t>
  </si>
  <si>
    <t xml:space="preserve">Nicht jeder Chaos-Euro verschwindet mit einer gemeinsamen Datenhaltung. Die Bloecke 2–5 (Sync, Kontextwechsel, Nacharbeit, Eskalation) entfallen vollstaendig — sie existieren nur, weil manuell uebertragen wird. Block 1 (Admin-Overhead) sinkt, verschwindet aber nicht: Inhalte muessen weiter gepflegt werden, nur die Doppelpflege faellt weg. Der adressierbare Anteil je Block ist im Setup einstellbar (B15/B16). Das Einsparpotenzial ist die Zahl, gegen die sich eine Plattform rechnen muss — die Gesamt-Chaos-Kosten sind Kontext, kein Angebot.</t>
  </si>
</sst>
</file>

<file path=xl/styles.xml><?xml version="1.0" encoding="utf-8"?>
<styleSheet xmlns="http://schemas.openxmlformats.org/spreadsheetml/2006/main">
  <numFmts count="13">
    <numFmt numFmtId="164" formatCode="General"/>
    <numFmt numFmtId="165" formatCode="#,##0&quot; €&quot;"/>
    <numFmt numFmtId="166" formatCode="0"/>
    <numFmt numFmtId="167" formatCode="0.00"/>
    <numFmt numFmtId="168" formatCode="0.0%"/>
    <numFmt numFmtId="169" formatCode="0.0\×"/>
    <numFmt numFmtId="170" formatCode="0\ %"/>
    <numFmt numFmtId="171" formatCode="0.0"/>
    <numFmt numFmtId="172" formatCode="0%"/>
    <numFmt numFmtId="173" formatCode="#,##0.0&quot; h&quot;"/>
    <numFmt numFmtId="174" formatCode="0\×"/>
    <numFmt numFmtId="175" formatCode="0.00&quot; FTE&quot;"/>
    <numFmt numFmtId="176" formatCode="0&quot; MA&quot;"/>
  </numFmts>
  <fonts count="16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1F4E79"/>
      <name val="Arial"/>
      <family val="0"/>
      <charset val="1"/>
    </font>
    <font>
      <i val="true"/>
      <sz val="10"/>
      <color rgb="FF595959"/>
      <name val="Arial"/>
      <family val="0"/>
      <charset val="1"/>
    </font>
    <font>
      <b val="true"/>
      <sz val="11"/>
      <color rgb="FF1F4E79"/>
      <name val="Arial"/>
      <family val="0"/>
      <charset val="1"/>
    </font>
    <font>
      <b val="true"/>
      <sz val="10"/>
      <name val="Arial"/>
      <family val="0"/>
      <charset val="1"/>
    </font>
    <font>
      <sz val="10"/>
      <color rgb="FF000000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10"/>
      <color rgb="FF0000FF"/>
      <name val="Arial"/>
      <family val="0"/>
      <charset val="1"/>
    </font>
    <font>
      <b val="true"/>
      <sz val="11"/>
      <color rgb="FF000000"/>
      <name val="Arial"/>
      <family val="0"/>
      <charset val="1"/>
    </font>
    <font>
      <b val="true"/>
      <sz val="11"/>
      <name val="Arial"/>
      <family val="0"/>
      <charset val="1"/>
    </font>
    <font>
      <sz val="10"/>
      <color rgb="FF008000"/>
      <name val="Arial"/>
      <family val="0"/>
      <charset val="1"/>
    </font>
    <font>
      <b val="true"/>
      <sz val="12"/>
      <color rgb="FF9C0006"/>
      <name val="Arial"/>
      <family val="0"/>
      <charset val="1"/>
    </font>
    <font>
      <b val="true"/>
      <sz val="11"/>
      <color rgb="FF9C0006"/>
      <name val="Arial"/>
      <family val="0"/>
      <charset val="1"/>
    </font>
  </fonts>
  <fills count="8">
    <fill>
      <patternFill patternType="none"/>
    </fill>
    <fill>
      <patternFill patternType="gray125"/>
    </fill>
    <fill>
      <patternFill patternType="solid">
        <fgColor rgb="FF1F4E79"/>
        <bgColor rgb="FF003366"/>
      </patternFill>
    </fill>
    <fill>
      <patternFill patternType="solid">
        <fgColor rgb="FFFFF7CC"/>
        <bgColor rgb="FFF2F2F2"/>
      </patternFill>
    </fill>
    <fill>
      <patternFill patternType="solid">
        <fgColor rgb="FFF2F2F2"/>
        <bgColor rgb="FFEAF3EA"/>
      </patternFill>
    </fill>
    <fill>
      <patternFill patternType="solid">
        <fgColor rgb="FFD9E2F3"/>
        <bgColor rgb="FFEAF3EA"/>
      </patternFill>
    </fill>
    <fill>
      <patternFill patternType="solid">
        <fgColor rgb="FFEAF3EA"/>
        <bgColor rgb="FFF2F2F2"/>
      </patternFill>
    </fill>
    <fill>
      <patternFill patternType="solid">
        <fgColor rgb="FFFCE4E4"/>
        <bgColor rgb="FFF2F2F2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 diagonalUp="false" diagonalDown="false">
      <left style="thin">
        <color rgb="FFBFBFBF"/>
      </left>
      <right/>
      <top style="thin">
        <color rgb="FFBFBFBF"/>
      </top>
      <bottom style="thin">
        <color rgb="FFBFBFB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9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10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6" fontId="10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8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0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10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9" fontId="10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0" fontId="10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71" fontId="10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2" fontId="10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3" fontId="8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8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5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5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73" fontId="11" fillId="5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1" fillId="5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6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74" fontId="10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13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0" fontId="8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7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14" fillId="7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0" fontId="14" fillId="7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7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7" fillId="7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15" fillId="7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8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4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73" fontId="13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5" fontId="13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6" fontId="13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13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7CC"/>
      <rgbColor rgb="FFEAF3EA"/>
      <rgbColor rgb="FF660066"/>
      <rgbColor rgb="FFFF8080"/>
      <rgbColor rgb="FF0066CC"/>
      <rgbColor rgb="FFD9E2F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2F2F2"/>
      <rgbColor rgb="FFCCFFCC"/>
      <rgbColor rgb="FFFFFF99"/>
      <rgbColor rgb="FF99CCFF"/>
      <rgbColor rgb="FFFF99CC"/>
      <rgbColor rgb="FFCC99FF"/>
      <rgbColor rgb="FFFCE4E4"/>
      <rgbColor rgb="FF3366FF"/>
      <rgbColor rgb="FF33CCCC"/>
      <rgbColor rgb="FF99CC00"/>
      <rgbColor rgb="FFFFCC00"/>
      <rgbColor rgb="FFFF9900"/>
      <rgbColor rgb="FFFF6600"/>
      <rgbColor rgb="FF595959"/>
      <rgbColor rgb="FF969696"/>
      <rgbColor rgb="FF003366"/>
      <rgbColor rgb="FF339966"/>
      <rgbColor rgb="FF003300"/>
      <rgbColor rgb="FF333300"/>
      <rgbColor rgb="FF993300"/>
      <rgbColor rgb="FF993366"/>
      <rgbColor rgb="FF1F4E7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24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40"/>
    <col collapsed="false" customWidth="true" hidden="false" outlineLevel="0" max="2" min="2" style="1" width="110"/>
  </cols>
  <sheetData>
    <row r="1" customFormat="false" ht="19.5" hidden="false" customHeight="true" outlineLevel="0" collapsed="false">
      <c r="A1" s="2" t="s">
        <v>0</v>
      </c>
    </row>
    <row r="2" customFormat="false" ht="15" hidden="false" customHeight="true" outlineLevel="0" collapsed="false">
      <c r="A2" s="3" t="s">
        <v>1</v>
      </c>
    </row>
    <row r="4" customFormat="false" ht="15" hidden="false" customHeight="true" outlineLevel="0" collapsed="false">
      <c r="A4" s="4" t="s">
        <v>2</v>
      </c>
    </row>
    <row r="5" customFormat="false" ht="42" hidden="false" customHeight="true" outlineLevel="0" collapsed="false">
      <c r="A5" s="5" t="s">
        <v>3</v>
      </c>
      <c r="B5" s="6" t="s">
        <v>4</v>
      </c>
    </row>
    <row r="6" customFormat="false" ht="27.75" hidden="false" customHeight="true" outlineLevel="0" collapsed="false">
      <c r="A6" s="5" t="s">
        <v>5</v>
      </c>
      <c r="B6" s="6" t="s">
        <v>6</v>
      </c>
    </row>
    <row r="7" customFormat="false" ht="42" hidden="false" customHeight="true" outlineLevel="0" collapsed="false">
      <c r="A7" s="5" t="s">
        <v>7</v>
      </c>
      <c r="B7" s="6" t="s">
        <v>8</v>
      </c>
    </row>
    <row r="8" customFormat="false" ht="84" hidden="false" customHeight="true" outlineLevel="0" collapsed="false">
      <c r="A8" s="5" t="s">
        <v>9</v>
      </c>
      <c r="B8" s="6" t="s">
        <v>10</v>
      </c>
    </row>
    <row r="9" customFormat="false" ht="42" hidden="false" customHeight="true" outlineLevel="0" collapsed="false">
      <c r="A9" s="5" t="s">
        <v>11</v>
      </c>
      <c r="B9" s="6" t="s">
        <v>12</v>
      </c>
    </row>
    <row r="11" customFormat="false" ht="15" hidden="false" customHeight="true" outlineLevel="0" collapsed="false">
      <c r="A11" s="4" t="s">
        <v>13</v>
      </c>
    </row>
    <row r="12" customFormat="false" ht="27.75" hidden="false" customHeight="true" outlineLevel="0" collapsed="false">
      <c r="A12" s="5" t="s">
        <v>14</v>
      </c>
      <c r="B12" s="6" t="s">
        <v>15</v>
      </c>
    </row>
    <row r="13" customFormat="false" ht="27.75" hidden="false" customHeight="true" outlineLevel="0" collapsed="false">
      <c r="A13" s="5" t="s">
        <v>16</v>
      </c>
      <c r="B13" s="6" t="s">
        <v>17</v>
      </c>
    </row>
    <row r="14" customFormat="false" ht="27.75" hidden="false" customHeight="true" outlineLevel="0" collapsed="false">
      <c r="A14" s="5" t="s">
        <v>18</v>
      </c>
      <c r="B14" s="6" t="s">
        <v>19</v>
      </c>
    </row>
    <row r="15" customFormat="false" ht="27.75" hidden="false" customHeight="true" outlineLevel="0" collapsed="false">
      <c r="A15" s="5" t="s">
        <v>20</v>
      </c>
      <c r="B15" s="6" t="s">
        <v>21</v>
      </c>
    </row>
    <row r="17" customFormat="false" ht="15" hidden="false" customHeight="true" outlineLevel="0" collapsed="false">
      <c r="A17" s="4" t="s">
        <v>22</v>
      </c>
    </row>
    <row r="18" customFormat="false" ht="27.75" hidden="false" customHeight="true" outlineLevel="0" collapsed="false">
      <c r="A18" s="5" t="s">
        <v>23</v>
      </c>
      <c r="B18" s="6" t="s">
        <v>24</v>
      </c>
    </row>
    <row r="19" customFormat="false" ht="27.75" hidden="false" customHeight="true" outlineLevel="0" collapsed="false">
      <c r="A19" s="5" t="s">
        <v>25</v>
      </c>
      <c r="B19" s="6" t="s">
        <v>26</v>
      </c>
    </row>
    <row r="20" customFormat="false" ht="27.75" hidden="false" customHeight="true" outlineLevel="0" collapsed="false">
      <c r="A20" s="5" t="s">
        <v>27</v>
      </c>
      <c r="B20" s="6" t="s">
        <v>28</v>
      </c>
    </row>
    <row r="21" customFormat="false" ht="27.75" hidden="false" customHeight="true" outlineLevel="0" collapsed="false">
      <c r="A21" s="5" t="s">
        <v>29</v>
      </c>
      <c r="B21" s="6" t="s">
        <v>30</v>
      </c>
    </row>
    <row r="22" customFormat="false" ht="27.75" hidden="false" customHeight="true" outlineLevel="0" collapsed="false">
      <c r="A22" s="5" t="s">
        <v>31</v>
      </c>
      <c r="B22" s="6" t="s">
        <v>32</v>
      </c>
    </row>
    <row r="24" customFormat="false" ht="27.75" hidden="false" customHeight="true" outlineLevel="0" collapsed="false">
      <c r="A24" s="5" t="s">
        <v>33</v>
      </c>
      <c r="B24" s="6" t="s">
        <v>34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1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5" activeCellId="0" sqref="B15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32"/>
    <col collapsed="false" customWidth="true" hidden="false" outlineLevel="0" max="2" min="2" style="1" width="14"/>
    <col collapsed="false" customWidth="true" hidden="false" outlineLevel="0" max="3" min="3" style="1" width="13"/>
    <col collapsed="false" customWidth="true" hidden="false" outlineLevel="0" max="4" min="4" style="1" width="105"/>
  </cols>
  <sheetData>
    <row r="1" customFormat="false" ht="19.5" hidden="false" customHeight="true" outlineLevel="0" collapsed="false">
      <c r="A1" s="2" t="s">
        <v>35</v>
      </c>
    </row>
    <row r="2" customFormat="false" ht="15" hidden="false" customHeight="true" outlineLevel="0" collapsed="false">
      <c r="A2" s="3" t="s">
        <v>36</v>
      </c>
    </row>
    <row r="4" customFormat="false" ht="15" hidden="false" customHeight="true" outlineLevel="0" collapsed="false">
      <c r="A4" s="7" t="s">
        <v>37</v>
      </c>
      <c r="B4" s="7" t="s">
        <v>38</v>
      </c>
      <c r="C4" s="7" t="s">
        <v>39</v>
      </c>
      <c r="D4" s="7" t="s">
        <v>40</v>
      </c>
    </row>
    <row r="5" customFormat="false" ht="61.5" hidden="false" customHeight="true" outlineLevel="0" collapsed="false">
      <c r="A5" s="8" t="s">
        <v>41</v>
      </c>
      <c r="B5" s="9" t="n">
        <v>100</v>
      </c>
      <c r="C5" s="10" t="s">
        <v>42</v>
      </c>
      <c r="D5" s="11" t="s">
        <v>43</v>
      </c>
    </row>
    <row r="6" customFormat="false" ht="61.5" hidden="false" customHeight="true" outlineLevel="0" collapsed="false">
      <c r="A6" s="8" t="s">
        <v>44</v>
      </c>
      <c r="B6" s="12" t="n">
        <v>30</v>
      </c>
      <c r="C6" s="10" t="s">
        <v>45</v>
      </c>
      <c r="D6" s="11" t="s">
        <v>46</v>
      </c>
    </row>
    <row r="7" customFormat="false" ht="61.5" hidden="false" customHeight="true" outlineLevel="0" collapsed="false">
      <c r="A7" s="8" t="s">
        <v>47</v>
      </c>
      <c r="B7" s="12" t="n">
        <v>15</v>
      </c>
      <c r="C7" s="10" t="s">
        <v>45</v>
      </c>
      <c r="D7" s="11" t="s">
        <v>48</v>
      </c>
    </row>
    <row r="8" customFormat="false" ht="61.5" hidden="false" customHeight="true" outlineLevel="0" collapsed="false">
      <c r="A8" s="8" t="s">
        <v>49</v>
      </c>
      <c r="B8" s="13" t="n">
        <f aca="false">(260-B6-B7)/12</f>
        <v>17.9166666666667</v>
      </c>
      <c r="C8" s="10" t="s">
        <v>45</v>
      </c>
      <c r="D8" s="11" t="s">
        <v>50</v>
      </c>
    </row>
    <row r="9" customFormat="false" ht="61.5" hidden="false" customHeight="true" outlineLevel="0" collapsed="false">
      <c r="A9" s="8" t="s">
        <v>51</v>
      </c>
      <c r="B9" s="14" t="n">
        <v>4.33</v>
      </c>
      <c r="C9" s="10" t="s">
        <v>52</v>
      </c>
      <c r="D9" s="11" t="s">
        <v>53</v>
      </c>
    </row>
    <row r="10" customFormat="false" ht="61.5" hidden="false" customHeight="true" outlineLevel="0" collapsed="false">
      <c r="A10" s="8" t="s">
        <v>54</v>
      </c>
      <c r="B10" s="15" t="n">
        <v>0.06</v>
      </c>
      <c r="C10" s="10" t="s">
        <v>55</v>
      </c>
      <c r="D10" s="11" t="s">
        <v>56</v>
      </c>
    </row>
    <row r="11" customFormat="false" ht="61.5" hidden="false" customHeight="true" outlineLevel="0" collapsed="false">
      <c r="A11" s="8" t="s">
        <v>57</v>
      </c>
      <c r="B11" s="16" t="n">
        <v>2</v>
      </c>
      <c r="C11" s="10" t="s">
        <v>58</v>
      </c>
      <c r="D11" s="11" t="s">
        <v>59</v>
      </c>
    </row>
    <row r="12" customFormat="false" ht="61.5" hidden="false" customHeight="true" outlineLevel="0" collapsed="false">
      <c r="A12" s="8" t="s">
        <v>60</v>
      </c>
      <c r="B12" s="15" t="n">
        <v>0.3</v>
      </c>
      <c r="C12" s="10" t="s">
        <v>61</v>
      </c>
      <c r="D12" s="11" t="s">
        <v>62</v>
      </c>
    </row>
    <row r="13" customFormat="false" ht="61.5" hidden="false" customHeight="true" outlineLevel="0" collapsed="false">
      <c r="A13" s="8" t="s">
        <v>63</v>
      </c>
      <c r="B13" s="12" t="n">
        <v>8</v>
      </c>
      <c r="C13" s="10" t="s">
        <v>64</v>
      </c>
      <c r="D13" s="11" t="s">
        <v>65</v>
      </c>
    </row>
    <row r="14" customFormat="false" ht="61.5" hidden="false" customHeight="true" outlineLevel="0" collapsed="false">
      <c r="A14" s="8" t="s">
        <v>66</v>
      </c>
      <c r="B14" s="12" t="n">
        <v>20</v>
      </c>
      <c r="C14" s="10" t="s">
        <v>67</v>
      </c>
      <c r="D14" s="11" t="s">
        <v>68</v>
      </c>
    </row>
    <row r="15" customFormat="false" ht="46.25" hidden="false" customHeight="false" outlineLevel="0" collapsed="false">
      <c r="A15" s="8" t="s">
        <v>69</v>
      </c>
      <c r="B15" s="17" t="n">
        <v>0.5</v>
      </c>
      <c r="C15" s="10" t="s">
        <v>70</v>
      </c>
      <c r="D15" s="11" t="s">
        <v>71</v>
      </c>
    </row>
    <row r="16" customFormat="false" ht="30" hidden="false" customHeight="true" outlineLevel="0" collapsed="false">
      <c r="A16" s="8" t="s">
        <v>72</v>
      </c>
      <c r="B16" s="17" t="n">
        <v>1</v>
      </c>
      <c r="C16" s="10" t="s">
        <v>73</v>
      </c>
      <c r="D16" s="11" t="s">
        <v>74</v>
      </c>
    </row>
    <row r="18" customFormat="false" ht="15" hidden="false" customHeight="false" outlineLevel="0" collapsed="false">
      <c r="A18" s="18" t="s">
        <v>75</v>
      </c>
      <c r="B18" s="18"/>
      <c r="C18" s="18"/>
      <c r="D18" s="18"/>
    </row>
  </sheetData>
  <mergeCells count="1">
    <mergeCell ref="A18:D18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1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C9" activeCellId="0" sqref="C9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"/>
    <col collapsed="false" customWidth="true" hidden="false" outlineLevel="0" max="2" min="2" style="1" width="34"/>
    <col collapsed="false" customWidth="true" hidden="false" outlineLevel="0" max="3" min="3" style="1" width="10"/>
    <col collapsed="false" customWidth="true" hidden="false" outlineLevel="0" max="4" min="4" style="1" width="12"/>
    <col collapsed="false" customWidth="true" hidden="false" outlineLevel="0" max="5" min="5" style="1" width="11"/>
    <col collapsed="false" customWidth="true" hidden="false" outlineLevel="0" max="7" min="6" style="1" width="13"/>
    <col collapsed="false" customWidth="true" hidden="false" outlineLevel="0" max="8" min="8" style="1" width="14"/>
    <col collapsed="false" customWidth="true" hidden="false" outlineLevel="0" max="9" min="9" style="1" width="50"/>
  </cols>
  <sheetData>
    <row r="1" customFormat="false" ht="19.5" hidden="false" customHeight="true" outlineLevel="0" collapsed="false">
      <c r="A1" s="2" t="s">
        <v>76</v>
      </c>
    </row>
    <row r="2" customFormat="false" ht="15" hidden="false" customHeight="true" outlineLevel="0" collapsed="false">
      <c r="A2" s="3" t="s">
        <v>77</v>
      </c>
    </row>
    <row r="4" customFormat="false" ht="23.25" hidden="false" customHeight="true" outlineLevel="0" collapsed="false">
      <c r="A4" s="7" t="s">
        <v>78</v>
      </c>
      <c r="B4" s="7" t="s">
        <v>79</v>
      </c>
      <c r="C4" s="7" t="s">
        <v>67</v>
      </c>
      <c r="D4" s="7" t="s">
        <v>80</v>
      </c>
      <c r="E4" s="7" t="s">
        <v>81</v>
      </c>
      <c r="F4" s="7" t="s">
        <v>82</v>
      </c>
      <c r="G4" s="7" t="s">
        <v>83</v>
      </c>
      <c r="H4" s="7" t="s">
        <v>84</v>
      </c>
      <c r="I4" s="7" t="s">
        <v>85</v>
      </c>
    </row>
    <row r="5" customFormat="false" ht="42" hidden="false" customHeight="true" outlineLevel="0" collapsed="false">
      <c r="A5" s="8" t="s">
        <v>86</v>
      </c>
      <c r="B5" s="11" t="s">
        <v>87</v>
      </c>
      <c r="C5" s="12" t="n">
        <v>8</v>
      </c>
      <c r="D5" s="19" t="n">
        <v>5</v>
      </c>
      <c r="E5" s="20" t="n">
        <v>0.25</v>
      </c>
      <c r="F5" s="21" t="n">
        <f aca="false">IFERROR(C5*D5*Setup!$B$8,0)</f>
        <v>716.666666666667</v>
      </c>
      <c r="G5" s="21" t="n">
        <f aca="false">IFERROR(F5*E5,0)</f>
        <v>179.166666666667</v>
      </c>
      <c r="H5" s="22" t="n">
        <f aca="false">IFERROR(G5*Setup!$B$5,0)</f>
        <v>17916.6666666667</v>
      </c>
      <c r="I5" s="11" t="s">
        <v>88</v>
      </c>
    </row>
    <row r="6" customFormat="false" ht="42" hidden="false" customHeight="true" outlineLevel="0" collapsed="false">
      <c r="A6" s="8" t="s">
        <v>89</v>
      </c>
      <c r="B6" s="11" t="s">
        <v>90</v>
      </c>
      <c r="C6" s="12" t="n">
        <v>8</v>
      </c>
      <c r="D6" s="19" t="n">
        <v>4</v>
      </c>
      <c r="E6" s="20" t="n">
        <v>0.3</v>
      </c>
      <c r="F6" s="21" t="n">
        <f aca="false">IFERROR(C6*D6*Setup!$B$8,0)</f>
        <v>573.333333333333</v>
      </c>
      <c r="G6" s="21" t="n">
        <f aca="false">IFERROR(F6*E6,0)</f>
        <v>172</v>
      </c>
      <c r="H6" s="22" t="n">
        <f aca="false">IFERROR(G6*Setup!$B$5,0)</f>
        <v>17200</v>
      </c>
      <c r="I6" s="11" t="s">
        <v>91</v>
      </c>
    </row>
    <row r="7" customFormat="false" ht="42" hidden="false" customHeight="true" outlineLevel="0" collapsed="false">
      <c r="A7" s="8" t="s">
        <v>92</v>
      </c>
      <c r="B7" s="11" t="s">
        <v>93</v>
      </c>
      <c r="C7" s="12" t="n">
        <v>4</v>
      </c>
      <c r="D7" s="19" t="n">
        <v>3</v>
      </c>
      <c r="E7" s="20" t="n">
        <v>0.35</v>
      </c>
      <c r="F7" s="21" t="n">
        <f aca="false">IFERROR(C7*D7*Setup!$B$8,0)</f>
        <v>215</v>
      </c>
      <c r="G7" s="21" t="n">
        <f aca="false">IFERROR(F7*E7,0)</f>
        <v>75.25</v>
      </c>
      <c r="H7" s="22" t="n">
        <f aca="false">IFERROR(G7*Setup!$B$5,0)</f>
        <v>7525</v>
      </c>
      <c r="I7" s="11" t="s">
        <v>94</v>
      </c>
    </row>
    <row r="8" customFormat="false" ht="42" hidden="false" customHeight="true" outlineLevel="0" collapsed="false">
      <c r="A8" s="8" t="s">
        <v>95</v>
      </c>
      <c r="B8" s="11" t="s">
        <v>96</v>
      </c>
      <c r="C8" s="12" t="n">
        <v>3</v>
      </c>
      <c r="D8" s="19" t="n">
        <v>8</v>
      </c>
      <c r="E8" s="20" t="n">
        <v>0.2</v>
      </c>
      <c r="F8" s="21" t="n">
        <f aca="false">IFERROR(C8*D8*Setup!$B$8,0)</f>
        <v>430</v>
      </c>
      <c r="G8" s="21" t="n">
        <f aca="false">IFERROR(F8*E8,0)</f>
        <v>86</v>
      </c>
      <c r="H8" s="22" t="n">
        <f aca="false">IFERROR(G8*Setup!$B$5,0)</f>
        <v>8600</v>
      </c>
      <c r="I8" s="11" t="s">
        <v>97</v>
      </c>
    </row>
    <row r="9" customFormat="false" ht="42" hidden="false" customHeight="true" outlineLevel="0" collapsed="false">
      <c r="A9" s="8" t="s">
        <v>98</v>
      </c>
      <c r="B9" s="11" t="s">
        <v>99</v>
      </c>
      <c r="C9" s="12" t="n">
        <v>4</v>
      </c>
      <c r="D9" s="19" t="n">
        <v>6</v>
      </c>
      <c r="E9" s="20" t="n">
        <v>0.25</v>
      </c>
      <c r="F9" s="21" t="n">
        <f aca="false">IFERROR(C9*D9*Setup!$B$8,0)</f>
        <v>430</v>
      </c>
      <c r="G9" s="21" t="n">
        <f aca="false">IFERROR(F9*E9,0)</f>
        <v>107.5</v>
      </c>
      <c r="H9" s="22" t="n">
        <f aca="false">IFERROR(G9*Setup!$B$5,0)</f>
        <v>10750</v>
      </c>
      <c r="I9" s="11" t="s">
        <v>100</v>
      </c>
    </row>
    <row r="11" customFormat="false" ht="15" hidden="false" customHeight="true" outlineLevel="0" collapsed="false">
      <c r="A11" s="23" t="s">
        <v>101</v>
      </c>
      <c r="B11" s="24"/>
      <c r="C11" s="24"/>
      <c r="D11" s="24"/>
      <c r="E11" s="24"/>
      <c r="F11" s="25" t="n">
        <f aca="false">SUM(F5:F9)</f>
        <v>2365</v>
      </c>
      <c r="G11" s="25" t="n">
        <f aca="false">SUM(G5:G9)</f>
        <v>619.916666666667</v>
      </c>
      <c r="H11" s="26" t="n">
        <f aca="false">SUM(H5:H9)</f>
        <v>61991.6666666667</v>
      </c>
      <c r="I11" s="24" t="s">
        <v>102</v>
      </c>
    </row>
    <row r="13" customFormat="false" ht="43.5" hidden="false" customHeight="true" outlineLevel="0" collapsed="false">
      <c r="A13" s="27" t="s">
        <v>103</v>
      </c>
      <c r="B13" s="27"/>
      <c r="C13" s="27"/>
      <c r="D13" s="27"/>
      <c r="E13" s="27"/>
      <c r="F13" s="27"/>
      <c r="G13" s="27"/>
      <c r="H13" s="27"/>
      <c r="I13" s="27"/>
    </row>
  </sheetData>
  <mergeCells count="1">
    <mergeCell ref="A13:I1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1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D6" activeCellId="0" sqref="D6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20"/>
    <col collapsed="false" customWidth="true" hidden="false" outlineLevel="0" max="2" min="2" style="1" width="16"/>
    <col collapsed="false" customWidth="true" hidden="false" outlineLevel="0" max="3" min="3" style="1" width="14"/>
    <col collapsed="false" customWidth="true" hidden="false" outlineLevel="0" max="4" min="4" style="1" width="100"/>
  </cols>
  <sheetData>
    <row r="1" customFormat="false" ht="19.5" hidden="false" customHeight="true" outlineLevel="0" collapsed="false">
      <c r="A1" s="2" t="s">
        <v>104</v>
      </c>
    </row>
    <row r="2" customFormat="false" ht="15" hidden="false" customHeight="true" outlineLevel="0" collapsed="false">
      <c r="A2" s="3" t="s">
        <v>105</v>
      </c>
    </row>
    <row r="4" customFormat="false" ht="34.5" hidden="false" customHeight="true" outlineLevel="0" collapsed="false">
      <c r="A4" s="7" t="s">
        <v>106</v>
      </c>
      <c r="B4" s="7" t="s">
        <v>107</v>
      </c>
      <c r="C4" s="7" t="s">
        <v>108</v>
      </c>
      <c r="D4" s="7" t="s">
        <v>109</v>
      </c>
    </row>
    <row r="5" customFormat="false" ht="57.75" hidden="false" customHeight="true" outlineLevel="0" collapsed="false">
      <c r="A5" s="8" t="s">
        <v>110</v>
      </c>
      <c r="B5" s="15" t="n">
        <v>0.1</v>
      </c>
      <c r="C5" s="28" t="n">
        <v>1</v>
      </c>
      <c r="D5" s="11" t="s">
        <v>111</v>
      </c>
    </row>
    <row r="6" customFormat="false" ht="57.75" hidden="false" customHeight="true" outlineLevel="0" collapsed="false">
      <c r="A6" s="8" t="s">
        <v>112</v>
      </c>
      <c r="B6" s="15" t="n">
        <v>0.6</v>
      </c>
      <c r="C6" s="28" t="n">
        <v>3</v>
      </c>
      <c r="D6" s="11" t="s">
        <v>113</v>
      </c>
    </row>
    <row r="7" customFormat="false" ht="57.75" hidden="false" customHeight="true" outlineLevel="0" collapsed="false">
      <c r="A7" s="8" t="s">
        <v>114</v>
      </c>
      <c r="B7" s="15" t="n">
        <v>0.5</v>
      </c>
      <c r="C7" s="28" t="n">
        <v>5</v>
      </c>
      <c r="D7" s="11" t="s">
        <v>115</v>
      </c>
    </row>
    <row r="8" customFormat="false" ht="57.75" hidden="false" customHeight="true" outlineLevel="0" collapsed="false">
      <c r="A8" s="8" t="s">
        <v>116</v>
      </c>
      <c r="B8" s="15" t="n">
        <v>0.35</v>
      </c>
      <c r="C8" s="28" t="n">
        <v>10</v>
      </c>
      <c r="D8" s="11" t="s">
        <v>117</v>
      </c>
    </row>
    <row r="9" customFormat="false" ht="57.75" hidden="false" customHeight="true" outlineLevel="0" collapsed="false">
      <c r="A9" s="8" t="s">
        <v>118</v>
      </c>
      <c r="B9" s="15" t="n">
        <v>0.25</v>
      </c>
      <c r="C9" s="28" t="n">
        <v>20</v>
      </c>
      <c r="D9" s="11" t="s">
        <v>119</v>
      </c>
    </row>
    <row r="11" customFormat="false" ht="55.5" hidden="false" customHeight="true" outlineLevel="0" collapsed="false">
      <c r="A11" s="27" t="s">
        <v>120</v>
      </c>
      <c r="B11" s="27"/>
      <c r="C11" s="27"/>
      <c r="D11" s="27"/>
    </row>
  </sheetData>
  <mergeCells count="1">
    <mergeCell ref="A11:D1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1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5"/>
    <col collapsed="false" customWidth="true" hidden="false" outlineLevel="0" max="3" min="2" style="1" width="11"/>
    <col collapsed="false" customWidth="true" hidden="false" outlineLevel="0" max="4" min="4" style="1" width="38"/>
    <col collapsed="false" customWidth="true" hidden="false" outlineLevel="0" max="5" min="5" style="1" width="9"/>
    <col collapsed="false" customWidth="true" hidden="false" outlineLevel="0" max="6" min="6" style="1" width="11"/>
    <col collapsed="false" customWidth="true" hidden="false" outlineLevel="0" max="7" min="7" style="1" width="12"/>
    <col collapsed="false" customWidth="true" hidden="false" outlineLevel="0" max="8" min="8" style="1" width="15"/>
    <col collapsed="false" customWidth="true" hidden="false" outlineLevel="0" max="11" min="9" style="1" width="12"/>
    <col collapsed="false" customWidth="true" hidden="false" outlineLevel="0" max="12" min="12" style="1" width="38"/>
  </cols>
  <sheetData>
    <row r="1" customFormat="false" ht="19.5" hidden="false" customHeight="true" outlineLevel="0" collapsed="false">
      <c r="A1" s="2" t="s">
        <v>121</v>
      </c>
    </row>
    <row r="2" customFormat="false" ht="15" hidden="false" customHeight="true" outlineLevel="0" collapsed="false">
      <c r="A2" s="3" t="s">
        <v>122</v>
      </c>
    </row>
    <row r="4" customFormat="false" ht="23.25" hidden="false" customHeight="true" outlineLevel="0" collapsed="false">
      <c r="A4" s="7" t="s">
        <v>123</v>
      </c>
      <c r="B4" s="7" t="s">
        <v>124</v>
      </c>
      <c r="C4" s="7" t="s">
        <v>125</v>
      </c>
      <c r="D4" s="7" t="s">
        <v>126</v>
      </c>
      <c r="E4" s="7" t="s">
        <v>127</v>
      </c>
      <c r="F4" s="7" t="s">
        <v>128</v>
      </c>
      <c r="G4" s="7" t="s">
        <v>129</v>
      </c>
      <c r="H4" s="7" t="s">
        <v>130</v>
      </c>
      <c r="I4" s="7" t="s">
        <v>131</v>
      </c>
      <c r="J4" s="7" t="s">
        <v>132</v>
      </c>
      <c r="K4" s="7" t="s">
        <v>133</v>
      </c>
      <c r="L4" s="7" t="s">
        <v>134</v>
      </c>
    </row>
    <row r="5" customFormat="false" ht="42" hidden="false" customHeight="true" outlineLevel="0" collapsed="false">
      <c r="A5" s="29" t="n">
        <v>1</v>
      </c>
      <c r="B5" s="30" t="s">
        <v>86</v>
      </c>
      <c r="C5" s="30" t="s">
        <v>89</v>
      </c>
      <c r="D5" s="11" t="s">
        <v>135</v>
      </c>
      <c r="E5" s="19" t="n">
        <v>2</v>
      </c>
      <c r="F5" s="21" t="n">
        <f aca="false">IFERROR(E5*Setup!$B$9,0)</f>
        <v>8.66</v>
      </c>
      <c r="G5" s="22" t="n">
        <f aca="false">IFERROR(F5*Setup!$B$5,0)</f>
        <v>866</v>
      </c>
      <c r="H5" s="30" t="s">
        <v>110</v>
      </c>
      <c r="I5" s="22" t="n">
        <f aca="false">IFERROR(G5*Setup!$B$10,0)</f>
        <v>51.96</v>
      </c>
      <c r="J5" s="22" t="n">
        <f aca="false">IFERROR(I5*Setup!$B$11,0)</f>
        <v>103.92</v>
      </c>
      <c r="K5" s="22" t="n">
        <f aca="false">IFERROR(I5*VLOOKUP(H5,'Schadensfall-Katalog'!$A$5:$C$9,2,0)*VLOOKUP(H5,'Schadensfall-Katalog'!$A$5:$C$9,3,0),0)</f>
        <v>5.196</v>
      </c>
      <c r="L5" s="11" t="s">
        <v>136</v>
      </c>
    </row>
    <row r="6" customFormat="false" ht="42" hidden="false" customHeight="true" outlineLevel="0" collapsed="false">
      <c r="A6" s="29" t="n">
        <v>2</v>
      </c>
      <c r="B6" s="30" t="s">
        <v>86</v>
      </c>
      <c r="C6" s="30" t="s">
        <v>92</v>
      </c>
      <c r="D6" s="11" t="s">
        <v>137</v>
      </c>
      <c r="E6" s="19" t="n">
        <v>2</v>
      </c>
      <c r="F6" s="21" t="n">
        <f aca="false">IFERROR(E6*Setup!$B$9,0)</f>
        <v>8.66</v>
      </c>
      <c r="G6" s="22" t="n">
        <f aca="false">IFERROR(F6*Setup!$B$5,0)</f>
        <v>866</v>
      </c>
      <c r="H6" s="30" t="s">
        <v>110</v>
      </c>
      <c r="I6" s="22" t="n">
        <f aca="false">IFERROR(G6*Setup!$B$10,0)</f>
        <v>51.96</v>
      </c>
      <c r="J6" s="22" t="n">
        <f aca="false">IFERROR(I6*Setup!$B$11,0)</f>
        <v>103.92</v>
      </c>
      <c r="K6" s="22" t="n">
        <f aca="false">IFERROR(I6*VLOOKUP(H6,'Schadensfall-Katalog'!$A$5:$C$9,2,0)*VLOOKUP(H6,'Schadensfall-Katalog'!$A$5:$C$9,3,0),0)</f>
        <v>5.196</v>
      </c>
      <c r="L6" s="11" t="s">
        <v>138</v>
      </c>
    </row>
    <row r="7" customFormat="false" ht="42" hidden="false" customHeight="true" outlineLevel="0" collapsed="false">
      <c r="A7" s="29" t="n">
        <v>3</v>
      </c>
      <c r="B7" s="30" t="s">
        <v>86</v>
      </c>
      <c r="C7" s="30" t="s">
        <v>98</v>
      </c>
      <c r="D7" s="11" t="s">
        <v>139</v>
      </c>
      <c r="E7" s="19" t="n">
        <v>2</v>
      </c>
      <c r="F7" s="21" t="n">
        <f aca="false">IFERROR(E7*Setup!$B$9,0)</f>
        <v>8.66</v>
      </c>
      <c r="G7" s="22" t="n">
        <f aca="false">IFERROR(F7*Setup!$B$5,0)</f>
        <v>866</v>
      </c>
      <c r="H7" s="30" t="s">
        <v>112</v>
      </c>
      <c r="I7" s="22" t="n">
        <f aca="false">IFERROR(G7*Setup!$B$10,0)</f>
        <v>51.96</v>
      </c>
      <c r="J7" s="22" t="n">
        <f aca="false">IFERROR(I7*Setup!$B$11,0)</f>
        <v>103.92</v>
      </c>
      <c r="K7" s="22" t="n">
        <f aca="false">IFERROR(I7*VLOOKUP(H7,'Schadensfall-Katalog'!$A$5:$C$9,2,0)*VLOOKUP(H7,'Schadensfall-Katalog'!$A$5:$C$9,3,0),0)</f>
        <v>93.528</v>
      </c>
      <c r="L7" s="11" t="s">
        <v>140</v>
      </c>
    </row>
    <row r="8" customFormat="false" ht="42" hidden="false" customHeight="true" outlineLevel="0" collapsed="false">
      <c r="A8" s="29" t="n">
        <v>4</v>
      </c>
      <c r="B8" s="30" t="s">
        <v>89</v>
      </c>
      <c r="C8" s="30" t="s">
        <v>86</v>
      </c>
      <c r="D8" s="11" t="s">
        <v>141</v>
      </c>
      <c r="E8" s="19" t="n">
        <v>1</v>
      </c>
      <c r="F8" s="21" t="n">
        <f aca="false">IFERROR(E8*Setup!$B$9,0)</f>
        <v>4.33</v>
      </c>
      <c r="G8" s="22" t="n">
        <f aca="false">IFERROR(F8*Setup!$B$5,0)</f>
        <v>433</v>
      </c>
      <c r="H8" s="30" t="s">
        <v>110</v>
      </c>
      <c r="I8" s="22" t="n">
        <f aca="false">IFERROR(G8*Setup!$B$10,0)</f>
        <v>25.98</v>
      </c>
      <c r="J8" s="22" t="n">
        <f aca="false">IFERROR(I8*Setup!$B$11,0)</f>
        <v>51.96</v>
      </c>
      <c r="K8" s="22" t="n">
        <f aca="false">IFERROR(I8*VLOOKUP(H8,'Schadensfall-Katalog'!$A$5:$C$9,2,0)*VLOOKUP(H8,'Schadensfall-Katalog'!$A$5:$C$9,3,0),0)</f>
        <v>2.598</v>
      </c>
      <c r="L8" s="11" t="s">
        <v>142</v>
      </c>
    </row>
    <row r="9" customFormat="false" ht="42" hidden="false" customHeight="true" outlineLevel="0" collapsed="false">
      <c r="A9" s="29" t="n">
        <v>5</v>
      </c>
      <c r="B9" s="30" t="s">
        <v>89</v>
      </c>
      <c r="C9" s="30" t="s">
        <v>92</v>
      </c>
      <c r="D9" s="11" t="s">
        <v>143</v>
      </c>
      <c r="E9" s="19" t="n">
        <v>1</v>
      </c>
      <c r="F9" s="21" t="n">
        <f aca="false">IFERROR(E9*Setup!$B$9,0)</f>
        <v>4.33</v>
      </c>
      <c r="G9" s="22" t="n">
        <f aca="false">IFERROR(F9*Setup!$B$5,0)</f>
        <v>433</v>
      </c>
      <c r="H9" s="30" t="s">
        <v>110</v>
      </c>
      <c r="I9" s="22" t="n">
        <f aca="false">IFERROR(G9*Setup!$B$10,0)</f>
        <v>25.98</v>
      </c>
      <c r="J9" s="22" t="n">
        <f aca="false">IFERROR(I9*Setup!$B$11,0)</f>
        <v>51.96</v>
      </c>
      <c r="K9" s="22" t="n">
        <f aca="false">IFERROR(I9*VLOOKUP(H9,'Schadensfall-Katalog'!$A$5:$C$9,2,0)*VLOOKUP(H9,'Schadensfall-Katalog'!$A$5:$C$9,3,0),0)</f>
        <v>2.598</v>
      </c>
      <c r="L9" s="11" t="s">
        <v>144</v>
      </c>
    </row>
    <row r="10" customFormat="false" ht="42" hidden="false" customHeight="true" outlineLevel="0" collapsed="false">
      <c r="A10" s="29" t="n">
        <v>6</v>
      </c>
      <c r="B10" s="30" t="s">
        <v>92</v>
      </c>
      <c r="C10" s="30" t="s">
        <v>86</v>
      </c>
      <c r="D10" s="11" t="s">
        <v>145</v>
      </c>
      <c r="E10" s="19" t="n">
        <v>1</v>
      </c>
      <c r="F10" s="21" t="n">
        <f aca="false">IFERROR(E10*Setup!$B$9,0)</f>
        <v>4.33</v>
      </c>
      <c r="G10" s="22" t="n">
        <f aca="false">IFERROR(F10*Setup!$B$5,0)</f>
        <v>433</v>
      </c>
      <c r="H10" s="30" t="s">
        <v>110</v>
      </c>
      <c r="I10" s="22" t="n">
        <f aca="false">IFERROR(G10*Setup!$B$10,0)</f>
        <v>25.98</v>
      </c>
      <c r="J10" s="22" t="n">
        <f aca="false">IFERROR(I10*Setup!$B$11,0)</f>
        <v>51.96</v>
      </c>
      <c r="K10" s="22" t="n">
        <f aca="false">IFERROR(I10*VLOOKUP(H10,'Schadensfall-Katalog'!$A$5:$C$9,2,0)*VLOOKUP(H10,'Schadensfall-Katalog'!$A$5:$C$9,3,0),0)</f>
        <v>2.598</v>
      </c>
      <c r="L10" s="11" t="s">
        <v>146</v>
      </c>
    </row>
    <row r="11" customFormat="false" ht="42" hidden="false" customHeight="true" outlineLevel="0" collapsed="false">
      <c r="A11" s="29" t="n">
        <v>7</v>
      </c>
      <c r="B11" s="30" t="s">
        <v>92</v>
      </c>
      <c r="C11" s="30" t="s">
        <v>89</v>
      </c>
      <c r="D11" s="11" t="s">
        <v>147</v>
      </c>
      <c r="E11" s="19" t="n">
        <v>1</v>
      </c>
      <c r="F11" s="21" t="n">
        <f aca="false">IFERROR(E11*Setup!$B$9,0)</f>
        <v>4.33</v>
      </c>
      <c r="G11" s="22" t="n">
        <f aca="false">IFERROR(F11*Setup!$B$5,0)</f>
        <v>433</v>
      </c>
      <c r="H11" s="30" t="s">
        <v>110</v>
      </c>
      <c r="I11" s="22" t="n">
        <f aca="false">IFERROR(G11*Setup!$B$10,0)</f>
        <v>25.98</v>
      </c>
      <c r="J11" s="22" t="n">
        <f aca="false">IFERROR(I11*Setup!$B$11,0)</f>
        <v>51.96</v>
      </c>
      <c r="K11" s="22" t="n">
        <f aca="false">IFERROR(I11*VLOOKUP(H11,'Schadensfall-Katalog'!$A$5:$C$9,2,0)*VLOOKUP(H11,'Schadensfall-Katalog'!$A$5:$C$9,3,0),0)</f>
        <v>2.598</v>
      </c>
      <c r="L11" s="11" t="s">
        <v>148</v>
      </c>
    </row>
    <row r="12" customFormat="false" ht="42" hidden="false" customHeight="true" outlineLevel="0" collapsed="false">
      <c r="A12" s="29" t="n">
        <v>8</v>
      </c>
      <c r="B12" s="30" t="s">
        <v>92</v>
      </c>
      <c r="C12" s="30" t="s">
        <v>98</v>
      </c>
      <c r="D12" s="11" t="s">
        <v>149</v>
      </c>
      <c r="E12" s="19" t="n">
        <v>1</v>
      </c>
      <c r="F12" s="21" t="n">
        <f aca="false">IFERROR(E12*Setup!$B$9,0)</f>
        <v>4.33</v>
      </c>
      <c r="G12" s="22" t="n">
        <f aca="false">IFERROR(F12*Setup!$B$5,0)</f>
        <v>433</v>
      </c>
      <c r="H12" s="30" t="s">
        <v>112</v>
      </c>
      <c r="I12" s="22" t="n">
        <f aca="false">IFERROR(G12*Setup!$B$10,0)</f>
        <v>25.98</v>
      </c>
      <c r="J12" s="22" t="n">
        <f aca="false">IFERROR(I12*Setup!$B$11,0)</f>
        <v>51.96</v>
      </c>
      <c r="K12" s="22" t="n">
        <f aca="false">IFERROR(I12*VLOOKUP(H12,'Schadensfall-Katalog'!$A$5:$C$9,2,0)*VLOOKUP(H12,'Schadensfall-Katalog'!$A$5:$C$9,3,0),0)</f>
        <v>46.764</v>
      </c>
      <c r="L12" s="11" t="s">
        <v>150</v>
      </c>
    </row>
    <row r="13" customFormat="false" ht="42" hidden="false" customHeight="true" outlineLevel="0" collapsed="false">
      <c r="A13" s="29" t="n">
        <v>9</v>
      </c>
      <c r="B13" s="30" t="s">
        <v>98</v>
      </c>
      <c r="C13" s="30" t="s">
        <v>86</v>
      </c>
      <c r="D13" s="11" t="s">
        <v>151</v>
      </c>
      <c r="E13" s="19" t="n">
        <v>1.5</v>
      </c>
      <c r="F13" s="21" t="n">
        <f aca="false">IFERROR(E13*Setup!$B$9,0)</f>
        <v>6.495</v>
      </c>
      <c r="G13" s="22" t="n">
        <f aca="false">IFERROR(F13*Setup!$B$5,0)</f>
        <v>649.5</v>
      </c>
      <c r="H13" s="30" t="s">
        <v>112</v>
      </c>
      <c r="I13" s="22" t="n">
        <f aca="false">IFERROR(G13*Setup!$B$10,0)</f>
        <v>38.97</v>
      </c>
      <c r="J13" s="22" t="n">
        <f aca="false">IFERROR(I13*Setup!$B$11,0)</f>
        <v>77.94</v>
      </c>
      <c r="K13" s="22" t="n">
        <f aca="false">IFERROR(I13*VLOOKUP(H13,'Schadensfall-Katalog'!$A$5:$C$9,2,0)*VLOOKUP(H13,'Schadensfall-Katalog'!$A$5:$C$9,3,0),0)</f>
        <v>70.146</v>
      </c>
      <c r="L13" s="11" t="s">
        <v>152</v>
      </c>
    </row>
    <row r="14" customFormat="false" ht="42" hidden="false" customHeight="true" outlineLevel="0" collapsed="false">
      <c r="A14" s="29" t="n">
        <v>10</v>
      </c>
      <c r="B14" s="30" t="s">
        <v>98</v>
      </c>
      <c r="C14" s="30" t="s">
        <v>95</v>
      </c>
      <c r="D14" s="11" t="s">
        <v>153</v>
      </c>
      <c r="E14" s="19" t="n">
        <v>2</v>
      </c>
      <c r="F14" s="21" t="n">
        <f aca="false">IFERROR(E14*Setup!$B$9,0)</f>
        <v>8.66</v>
      </c>
      <c r="G14" s="22" t="n">
        <f aca="false">IFERROR(F14*Setup!$B$5,0)</f>
        <v>866</v>
      </c>
      <c r="H14" s="30" t="s">
        <v>114</v>
      </c>
      <c r="I14" s="22" t="n">
        <f aca="false">IFERROR(G14*Setup!$B$10,0)</f>
        <v>51.96</v>
      </c>
      <c r="J14" s="22" t="n">
        <f aca="false">IFERROR(I14*Setup!$B$11,0)</f>
        <v>103.92</v>
      </c>
      <c r="K14" s="22" t="n">
        <f aca="false">IFERROR(I14*VLOOKUP(H14,'Schadensfall-Katalog'!$A$5:$C$9,2,0)*VLOOKUP(H14,'Schadensfall-Katalog'!$A$5:$C$9,3,0),0)</f>
        <v>129.9</v>
      </c>
      <c r="L14" s="11" t="s">
        <v>154</v>
      </c>
    </row>
    <row r="16" customFormat="false" ht="23.25" hidden="false" customHeight="true" outlineLevel="0" collapsed="false">
      <c r="A16" s="23" t="s">
        <v>155</v>
      </c>
      <c r="B16" s="24"/>
      <c r="C16" s="24"/>
      <c r="D16" s="24"/>
      <c r="E16" s="24"/>
      <c r="F16" s="25" t="n">
        <f aca="false">SUM(F5:F14)</f>
        <v>62.785</v>
      </c>
      <c r="G16" s="26" t="n">
        <f aca="false">SUM(G5:G14)</f>
        <v>6278.5</v>
      </c>
      <c r="H16" s="24"/>
      <c r="I16" s="26" t="n">
        <f aca="false">SUM(I5:I14)</f>
        <v>376.71</v>
      </c>
      <c r="J16" s="26" t="n">
        <f aca="false">SUM(J5:J14)</f>
        <v>753.42</v>
      </c>
      <c r="K16" s="26" t="n">
        <f aca="false">SUM(K5:K14)</f>
        <v>361.122</v>
      </c>
      <c r="L16" s="24" t="s">
        <v>156</v>
      </c>
    </row>
    <row r="18" customFormat="false" ht="55.5" hidden="false" customHeight="true" outlineLevel="0" collapsed="false">
      <c r="A18" s="27" t="s">
        <v>157</v>
      </c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</row>
  </sheetData>
  <mergeCells count="1">
    <mergeCell ref="A18:L18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2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36"/>
    <col collapsed="false" customWidth="true" hidden="false" outlineLevel="0" max="4" min="2" style="1" width="16"/>
    <col collapsed="false" customWidth="true" hidden="false" outlineLevel="0" max="6" min="5" style="0" width="20"/>
    <col collapsed="false" customWidth="true" hidden="false" outlineLevel="0" max="7" min="7" style="0" width="70"/>
  </cols>
  <sheetData>
    <row r="1" customFormat="false" ht="19.5" hidden="false" customHeight="true" outlineLevel="0" collapsed="false">
      <c r="A1" s="2" t="s">
        <v>158</v>
      </c>
    </row>
    <row r="2" customFormat="false" ht="15" hidden="false" customHeight="true" outlineLevel="0" collapsed="false">
      <c r="A2" s="3" t="s">
        <v>159</v>
      </c>
    </row>
    <row r="4" customFormat="false" ht="15" hidden="false" customHeight="true" outlineLevel="0" collapsed="false">
      <c r="A4" s="7" t="s">
        <v>160</v>
      </c>
      <c r="B4" s="7" t="s">
        <v>161</v>
      </c>
      <c r="C4" s="7" t="s">
        <v>162</v>
      </c>
      <c r="D4" s="7" t="s">
        <v>163</v>
      </c>
      <c r="E4" s="7" t="s">
        <v>164</v>
      </c>
      <c r="F4" s="7" t="s">
        <v>165</v>
      </c>
      <c r="G4" s="7" t="s">
        <v>166</v>
      </c>
    </row>
    <row r="5" customFormat="false" ht="48" hidden="false" customHeight="true" outlineLevel="0" collapsed="false">
      <c r="A5" s="31" t="s">
        <v>3</v>
      </c>
      <c r="B5" s="32" t="n">
        <f aca="false">'Tool-Portfolio'!H11</f>
        <v>61991.6666666667</v>
      </c>
      <c r="C5" s="22" t="n">
        <f aca="false">B5*12</f>
        <v>743900</v>
      </c>
      <c r="D5" s="33" t="n">
        <f aca="false">Setup!$B$15</f>
        <v>0.5</v>
      </c>
      <c r="E5" s="32" t="n">
        <f aca="false">B5*D5</f>
        <v>30995.8333333333</v>
      </c>
      <c r="F5" s="22" t="n">
        <f aca="false">E5*12</f>
        <v>371950</v>
      </c>
      <c r="G5" s="11" t="s">
        <v>167</v>
      </c>
    </row>
    <row r="6" customFormat="false" ht="48" hidden="false" customHeight="true" outlineLevel="0" collapsed="false">
      <c r="A6" s="31" t="s">
        <v>5</v>
      </c>
      <c r="B6" s="32" t="n">
        <f aca="false">'Sync-Netzwerk'!G16</f>
        <v>6278.5</v>
      </c>
      <c r="C6" s="22" t="n">
        <f aca="false">B6*12</f>
        <v>75342</v>
      </c>
      <c r="D6" s="33" t="n">
        <f aca="false">Setup!$B$16</f>
        <v>1</v>
      </c>
      <c r="E6" s="32" t="n">
        <f aca="false">B6*D6</f>
        <v>6278.5</v>
      </c>
      <c r="F6" s="22" t="n">
        <f aca="false">E6*12</f>
        <v>75342</v>
      </c>
      <c r="G6" s="11" t="s">
        <v>168</v>
      </c>
    </row>
    <row r="7" customFormat="false" ht="48" hidden="false" customHeight="true" outlineLevel="0" collapsed="false">
      <c r="A7" s="31" t="s">
        <v>7</v>
      </c>
      <c r="B7" s="32" t="n">
        <f aca="false">'Sync-Netzwerk'!F16*Setup!$B$12*Setup!$B$5</f>
        <v>1883.55</v>
      </c>
      <c r="C7" s="22" t="n">
        <f aca="false">B7*12</f>
        <v>22602.6</v>
      </c>
      <c r="D7" s="33" t="n">
        <f aca="false">Setup!$B$16</f>
        <v>1</v>
      </c>
      <c r="E7" s="32" t="n">
        <f aca="false">B7*D7</f>
        <v>1883.55</v>
      </c>
      <c r="F7" s="22" t="n">
        <f aca="false">E7*12</f>
        <v>22602.6</v>
      </c>
      <c r="G7" s="11" t="s">
        <v>169</v>
      </c>
    </row>
    <row r="8" customFormat="false" ht="48" hidden="false" customHeight="true" outlineLevel="0" collapsed="false">
      <c r="A8" s="31" t="s">
        <v>170</v>
      </c>
      <c r="B8" s="32" t="n">
        <f aca="false">'Sync-Netzwerk'!J16</f>
        <v>753.42</v>
      </c>
      <c r="C8" s="22" t="n">
        <f aca="false">B8*12</f>
        <v>9041.04</v>
      </c>
      <c r="D8" s="33" t="n">
        <f aca="false">Setup!$B$16</f>
        <v>1</v>
      </c>
      <c r="E8" s="32" t="n">
        <f aca="false">B8*D8</f>
        <v>753.42</v>
      </c>
      <c r="F8" s="22" t="n">
        <f aca="false">E8*12</f>
        <v>9041.04</v>
      </c>
      <c r="G8" s="11" t="s">
        <v>171</v>
      </c>
    </row>
    <row r="9" customFormat="false" ht="48" hidden="false" customHeight="true" outlineLevel="0" collapsed="false">
      <c r="A9" s="31" t="s">
        <v>11</v>
      </c>
      <c r="B9" s="32" t="n">
        <f aca="false">'Sync-Netzwerk'!K16</f>
        <v>361.122</v>
      </c>
      <c r="C9" s="22" t="n">
        <f aca="false">B9*12</f>
        <v>4333.464</v>
      </c>
      <c r="D9" s="33" t="n">
        <f aca="false">Setup!$B$16</f>
        <v>1</v>
      </c>
      <c r="E9" s="32" t="n">
        <f aca="false">B9*D9</f>
        <v>361.122</v>
      </c>
      <c r="F9" s="22" t="n">
        <f aca="false">E9*12</f>
        <v>4333.464</v>
      </c>
      <c r="G9" s="11" t="s">
        <v>172</v>
      </c>
    </row>
    <row r="10" customFormat="false" ht="39.75" hidden="false" customHeight="true" outlineLevel="0" collapsed="false">
      <c r="A10" s="34" t="s">
        <v>173</v>
      </c>
      <c r="B10" s="35" t="n">
        <f aca="false">SUM(B5:B9)</f>
        <v>71268.2586666667</v>
      </c>
      <c r="C10" s="35" t="n">
        <f aca="false">B10*12</f>
        <v>855219.104</v>
      </c>
      <c r="D10" s="36" t="n">
        <f aca="false">IFERROR(E10/B10,0)</f>
        <v>0.56508221313073</v>
      </c>
      <c r="E10" s="35" t="n">
        <f aca="false">SUM(E5:E9)</f>
        <v>40272.4253333333</v>
      </c>
      <c r="F10" s="35" t="n">
        <f aca="false">E10*12</f>
        <v>483269.104</v>
      </c>
      <c r="G10" s="37" t="s">
        <v>174</v>
      </c>
    </row>
    <row r="11" customFormat="false" ht="15" hidden="false" customHeight="false" outlineLevel="0" collapsed="false"/>
    <row r="12" customFormat="false" ht="15" hidden="false" customHeight="true" outlineLevel="0" collapsed="false">
      <c r="A12" s="38" t="s">
        <v>175</v>
      </c>
    </row>
    <row r="13" customFormat="false" ht="43.5" hidden="false" customHeight="true" outlineLevel="0" collapsed="false">
      <c r="A13" s="39" t="s">
        <v>176</v>
      </c>
      <c r="B13" s="40" t="n">
        <f aca="false">B8+B9</f>
        <v>1114.542</v>
      </c>
      <c r="C13" s="40" t="n">
        <f aca="false">B13*12</f>
        <v>13374.504</v>
      </c>
      <c r="D13" s="37"/>
      <c r="G13" s="37" t="s">
        <v>177</v>
      </c>
    </row>
    <row r="14" customFormat="false" ht="36" hidden="false" customHeight="true" outlineLevel="0" collapsed="false">
      <c r="A14" s="8" t="s">
        <v>178</v>
      </c>
      <c r="B14" s="41" t="n">
        <f aca="false">IFERROR(B13/(B6+B7+B13),0)</f>
        <v>0.120145631067961</v>
      </c>
      <c r="C14" s="42"/>
      <c r="D14" s="11"/>
      <c r="G14" s="11" t="s">
        <v>179</v>
      </c>
    </row>
    <row r="15" customFormat="false" ht="15" hidden="false" customHeight="false" outlineLevel="0" collapsed="false"/>
    <row r="16" customFormat="false" ht="15" hidden="false" customHeight="true" outlineLevel="0" collapsed="false">
      <c r="A16" s="4" t="s">
        <v>180</v>
      </c>
    </row>
    <row r="17" customFormat="false" ht="42" hidden="false" customHeight="true" outlineLevel="0" collapsed="false">
      <c r="A17" s="8" t="s">
        <v>181</v>
      </c>
      <c r="B17" s="43" t="n">
        <f aca="false">'Tool-Portfolio'!G11+'Sync-Netzwerk'!F16*(1+Setup!$B$12)</f>
        <v>701.537166666667</v>
      </c>
      <c r="C17" s="42"/>
      <c r="D17" s="11"/>
      <c r="G17" s="11" t="s">
        <v>182</v>
      </c>
    </row>
    <row r="18" customFormat="false" ht="42" hidden="false" customHeight="true" outlineLevel="0" collapsed="false">
      <c r="A18" s="8" t="s">
        <v>183</v>
      </c>
      <c r="B18" s="44" t="n">
        <f aca="false">IFERROR(B17/(Setup!$B$8*Setup!$B$13),0)</f>
        <v>4.89444534883721</v>
      </c>
      <c r="C18" s="42"/>
      <c r="D18" s="11"/>
      <c r="G18" s="11" t="s">
        <v>184</v>
      </c>
    </row>
    <row r="19" customFormat="false" ht="42" hidden="false" customHeight="true" outlineLevel="0" collapsed="false">
      <c r="A19" s="8" t="s">
        <v>66</v>
      </c>
      <c r="B19" s="45" t="n">
        <f aca="false">Setup!$B$14</f>
        <v>20</v>
      </c>
      <c r="C19" s="42"/>
      <c r="D19" s="11"/>
      <c r="G19" s="11" t="s">
        <v>185</v>
      </c>
    </row>
    <row r="20" customFormat="false" ht="42" hidden="false" customHeight="true" outlineLevel="0" collapsed="false">
      <c r="A20" s="8" t="s">
        <v>186</v>
      </c>
      <c r="B20" s="46" t="n">
        <f aca="false">IFERROR(B18/B19,0)</f>
        <v>0.24472226744186</v>
      </c>
      <c r="C20" s="42"/>
      <c r="D20" s="11"/>
      <c r="G20" s="11" t="s">
        <v>187</v>
      </c>
    </row>
    <row r="21" customFormat="false" ht="42" hidden="false" customHeight="true" outlineLevel="0" collapsed="false">
      <c r="A21" s="8" t="s">
        <v>188</v>
      </c>
      <c r="B21" s="32" t="n">
        <f aca="false">Setup!$B$5</f>
        <v>100</v>
      </c>
      <c r="C21" s="42"/>
      <c r="D21" s="11"/>
      <c r="G21" s="11" t="s">
        <v>189</v>
      </c>
    </row>
    <row r="22" customFormat="false" ht="23.85" hidden="false" customHeight="false" outlineLevel="0" collapsed="false">
      <c r="A22" s="8" t="s">
        <v>190</v>
      </c>
      <c r="B22" s="43" t="n">
        <f aca="false">'Tool-Portfolio'!G11*Setup!$B$15+'Sync-Netzwerk'!F16*(1+Setup!$B$12)*Setup!$B$16</f>
        <v>391.578833333333</v>
      </c>
      <c r="G22" s="11" t="s">
        <v>191</v>
      </c>
    </row>
    <row r="23" customFormat="false" ht="48" hidden="false" customHeight="true" outlineLevel="0" collapsed="false">
      <c r="A23" s="8" t="s">
        <v>192</v>
      </c>
      <c r="B23" s="43" t="n">
        <f aca="false">IFERROR(B22/(Setup!$B$8*Setup!$B$13),0)</f>
        <v>2.73194534883721</v>
      </c>
      <c r="G23" s="11" t="s">
        <v>193</v>
      </c>
    </row>
    <row r="25" customFormat="false" ht="15" hidden="false" customHeight="false" outlineLevel="0" collapsed="false">
      <c r="A25" s="47" t="s">
        <v>194</v>
      </c>
      <c r="B25" s="47"/>
      <c r="C25" s="47"/>
      <c r="D25" s="47"/>
      <c r="E25" s="47"/>
      <c r="F25" s="47"/>
      <c r="G25" s="47"/>
    </row>
  </sheetData>
  <mergeCells count="1">
    <mergeCell ref="A25:G25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1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32"/>
    <col collapsed="false" customWidth="true" hidden="false" outlineLevel="0" max="2" min="2" style="1" width="115"/>
  </cols>
  <sheetData>
    <row r="1" customFormat="false" ht="19.5" hidden="false" customHeight="true" outlineLevel="0" collapsed="false">
      <c r="A1" s="2" t="s">
        <v>195</v>
      </c>
    </row>
    <row r="2" customFormat="false" ht="15" hidden="false" customHeight="true" outlineLevel="0" collapsed="false">
      <c r="A2" s="3" t="s">
        <v>196</v>
      </c>
    </row>
    <row r="4" customFormat="false" ht="15" hidden="false" customHeight="true" outlineLevel="0" collapsed="false">
      <c r="A4" s="7" t="s">
        <v>197</v>
      </c>
      <c r="B4" s="7" t="s">
        <v>198</v>
      </c>
    </row>
    <row r="5" customFormat="false" ht="57.75" hidden="false" customHeight="true" outlineLevel="0" collapsed="false">
      <c r="A5" s="48" t="s">
        <v>41</v>
      </c>
      <c r="B5" s="11" t="s">
        <v>199</v>
      </c>
    </row>
    <row r="6" customFormat="false" ht="57.75" hidden="false" customHeight="true" outlineLevel="0" collapsed="false">
      <c r="A6" s="48" t="s">
        <v>200</v>
      </c>
      <c r="B6" s="11" t="s">
        <v>201</v>
      </c>
    </row>
    <row r="7" customFormat="false" ht="57.75" hidden="false" customHeight="true" outlineLevel="0" collapsed="false">
      <c r="A7" s="48" t="s">
        <v>81</v>
      </c>
      <c r="B7" s="11" t="s">
        <v>202</v>
      </c>
    </row>
    <row r="8" customFormat="false" ht="57.75" hidden="false" customHeight="true" outlineLevel="0" collapsed="false">
      <c r="A8" s="48" t="s">
        <v>203</v>
      </c>
      <c r="B8" s="11" t="s">
        <v>204</v>
      </c>
    </row>
    <row r="9" customFormat="false" ht="57.75" hidden="false" customHeight="true" outlineLevel="0" collapsed="false">
      <c r="A9" s="48" t="s">
        <v>60</v>
      </c>
      <c r="B9" s="11" t="s">
        <v>205</v>
      </c>
    </row>
    <row r="10" customFormat="false" ht="57.75" hidden="false" customHeight="true" outlineLevel="0" collapsed="false">
      <c r="A10" s="48" t="s">
        <v>206</v>
      </c>
      <c r="B10" s="11" t="s">
        <v>207</v>
      </c>
    </row>
    <row r="11" customFormat="false" ht="57.75" hidden="false" customHeight="true" outlineLevel="0" collapsed="false">
      <c r="A11" s="48" t="s">
        <v>208</v>
      </c>
      <c r="B11" s="11" t="s">
        <v>209</v>
      </c>
    </row>
    <row r="12" customFormat="false" ht="57.75" hidden="false" customHeight="true" outlineLevel="0" collapsed="false">
      <c r="A12" s="48" t="s">
        <v>210</v>
      </c>
      <c r="B12" s="11" t="s">
        <v>211</v>
      </c>
    </row>
    <row r="13" customFormat="false" ht="57.75" hidden="false" customHeight="true" outlineLevel="0" collapsed="false">
      <c r="A13" s="48" t="s">
        <v>108</v>
      </c>
      <c r="B13" s="11" t="s">
        <v>212</v>
      </c>
    </row>
    <row r="14" customFormat="false" ht="57.75" hidden="false" customHeight="true" outlineLevel="0" collapsed="false">
      <c r="A14" s="48" t="s">
        <v>213</v>
      </c>
      <c r="B14" s="11" t="s">
        <v>214</v>
      </c>
    </row>
    <row r="15" customFormat="false" ht="57.75" hidden="false" customHeight="true" outlineLevel="0" collapsed="false">
      <c r="A15" s="48" t="s">
        <v>215</v>
      </c>
      <c r="B15" s="11" t="s">
        <v>216</v>
      </c>
    </row>
    <row r="16" customFormat="false" ht="57.75" hidden="false" customHeight="true" outlineLevel="0" collapsed="false">
      <c r="A16" s="48" t="s">
        <v>173</v>
      </c>
      <c r="B16" s="11" t="s">
        <v>217</v>
      </c>
    </row>
    <row r="17" customFormat="false" ht="46.25" hidden="false" customHeight="false" outlineLevel="0" collapsed="false">
      <c r="A17" s="48" t="s">
        <v>218</v>
      </c>
      <c r="B17" s="11" t="s">
        <v>219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2026-07-07T09:24:59Z</dcterms:created>
  <dc:creator>openpyxl</dc:creator>
  <dc:description/>
  <dc:language>en-US</dc:language>
  <cp:lastModifiedBy/>
  <dcterms:modified xsi:type="dcterms:W3CDTF">2026-07-27T10:50:54Z</dcterms:modified>
  <cp:revision>2</cp:revision>
  <dc:subject/>
  <dc:title>Waste Kalkulator für tools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