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thomasarends/Desktop/"/>
    </mc:Choice>
  </mc:AlternateContent>
  <xr:revisionPtr revIDLastSave="0" documentId="13_ncr:1_{B2F2A193-203F-D44D-98E6-DA83E7339E45}" xr6:coauthVersionLast="46" xr6:coauthVersionMax="46" xr10:uidLastSave="{00000000-0000-0000-0000-000000000000}"/>
  <bookViews>
    <workbookView xWindow="0" yWindow="500" windowWidth="40960" windowHeight="21560" xr2:uid="{31F48502-500E-434D-BEB4-04DD5DA6CD25}"/>
  </bookViews>
  <sheets>
    <sheet name="Berechnung Fehlerkette" sheetId="1" r:id="rId1"/>
    <sheet name="Quelle PPV Berechnung Mathod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 i="1" l="1"/>
  <c r="N10" i="1"/>
  <c r="G26" i="1"/>
  <c r="G27" i="1"/>
  <c r="G28" i="1"/>
  <c r="G25" i="1"/>
  <c r="E33" i="1"/>
  <c r="L21" i="1"/>
  <c r="M21" i="1" s="1"/>
  <c r="N21" i="1" s="1"/>
  <c r="O21" i="1" s="1"/>
  <c r="D23" i="1"/>
  <c r="D24" i="1" s="1"/>
  <c r="D25" i="1" s="1"/>
  <c r="D26" i="1" s="1"/>
  <c r="D27" i="1" s="1"/>
  <c r="D28" i="1" s="1"/>
  <c r="D29" i="1" s="1"/>
  <c r="D30" i="1" s="1"/>
  <c r="D31" i="1" s="1"/>
  <c r="C18" i="1"/>
  <c r="B18" i="1"/>
  <c r="D19" i="1" s="1"/>
  <c r="I24" i="1" s="1"/>
  <c r="L24" i="1" s="1"/>
  <c r="F17" i="1"/>
  <c r="C6" i="1"/>
  <c r="D6" i="1" s="1"/>
  <c r="C5" i="1"/>
  <c r="D5" i="1" s="1"/>
  <c r="A17" i="1" s="1"/>
  <c r="K24" i="1" l="1"/>
  <c r="M24" i="1"/>
  <c r="P24" i="1"/>
  <c r="O24" i="1"/>
  <c r="N24" i="1"/>
  <c r="I23" i="1"/>
  <c r="I28" i="1"/>
  <c r="I29" i="1"/>
  <c r="I27" i="1"/>
  <c r="I22" i="1"/>
  <c r="I26" i="1"/>
  <c r="I31" i="1"/>
  <c r="I25" i="1"/>
  <c r="I30" i="1"/>
  <c r="D11" i="1"/>
  <c r="E6" i="1"/>
  <c r="D7" i="1"/>
  <c r="D9" i="1" s="1"/>
  <c r="E5" i="1"/>
  <c r="N25" i="1" l="1"/>
  <c r="O25" i="1"/>
  <c r="P25" i="1"/>
  <c r="L25" i="1"/>
  <c r="M25" i="1"/>
  <c r="K25" i="1"/>
  <c r="L28" i="1"/>
  <c r="M28" i="1"/>
  <c r="K28" i="1"/>
  <c r="N28" i="1"/>
  <c r="O28" i="1"/>
  <c r="P28" i="1"/>
  <c r="N31" i="1"/>
  <c r="O31" i="1"/>
  <c r="P31" i="1"/>
  <c r="L31" i="1"/>
  <c r="M31" i="1"/>
  <c r="K31" i="1"/>
  <c r="L23" i="1"/>
  <c r="M23" i="1"/>
  <c r="N23" i="1"/>
  <c r="O23" i="1"/>
  <c r="K23" i="1"/>
  <c r="P23" i="1"/>
  <c r="O26" i="1"/>
  <c r="K26" i="1"/>
  <c r="P26" i="1"/>
  <c r="L26" i="1"/>
  <c r="M26" i="1"/>
  <c r="N26" i="1"/>
  <c r="L22" i="1"/>
  <c r="M22" i="1"/>
  <c r="N22" i="1"/>
  <c r="K22" i="1"/>
  <c r="O22" i="1"/>
  <c r="P22" i="1"/>
  <c r="P27" i="1"/>
  <c r="K27" i="1"/>
  <c r="L27" i="1"/>
  <c r="M27" i="1"/>
  <c r="N27" i="1"/>
  <c r="O27" i="1"/>
  <c r="M30" i="1"/>
  <c r="N30" i="1"/>
  <c r="O30" i="1"/>
  <c r="P30" i="1"/>
  <c r="L30" i="1"/>
  <c r="K30" i="1"/>
  <c r="L29" i="1"/>
  <c r="M29" i="1"/>
  <c r="O29" i="1"/>
  <c r="K29" i="1"/>
  <c r="P29" i="1"/>
  <c r="N29" i="1"/>
  <c r="I33" i="1"/>
  <c r="E7" i="1"/>
  <c r="E10" i="1" s="1"/>
  <c r="P33" i="1" l="1"/>
  <c r="P35" i="1" s="1"/>
  <c r="O33" i="1"/>
  <c r="O35" i="1" s="1"/>
  <c r="K33" i="1"/>
  <c r="K35" i="1" s="1"/>
  <c r="N33" i="1"/>
  <c r="N35" i="1" s="1"/>
  <c r="M33" i="1"/>
  <c r="M35" i="1" s="1"/>
  <c r="L33" i="1"/>
  <c r="L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Arends</author>
  </authors>
  <commentList>
    <comment ref="A18" authorId="0" shapeId="0" xr:uid="{6A5063D9-1598-7340-B422-AA436092B2C3}">
      <text>
        <r>
          <rPr>
            <b/>
            <sz val="10"/>
            <color rgb="FF000000"/>
            <rFont val="Tahoma"/>
            <family val="2"/>
          </rPr>
          <t>Wenn nur 1 oder 2 Sequenzen getestet werden ist das Ergebnis völlig zu verwerfen</t>
        </r>
      </text>
    </comment>
  </commentList>
</comments>
</file>

<file path=xl/sharedStrings.xml><?xml version="1.0" encoding="utf-8"?>
<sst xmlns="http://schemas.openxmlformats.org/spreadsheetml/2006/main" count="81" uniqueCount="68">
  <si>
    <t>Getestete Personen</t>
  </si>
  <si>
    <t>Anzahl Positiv</t>
  </si>
  <si>
    <t>Anzahl Negativ</t>
  </si>
  <si>
    <t>Reales Verhältnis</t>
  </si>
  <si>
    <t>Positiv</t>
  </si>
  <si>
    <t>Negativ</t>
  </si>
  <si>
    <t>Sensitivität</t>
  </si>
  <si>
    <t>Spezifizät</t>
  </si>
  <si>
    <t>Zuverlässigkeit</t>
  </si>
  <si>
    <t>PPV</t>
  </si>
  <si>
    <t>NPV</t>
  </si>
  <si>
    <t>Summe</t>
  </si>
  <si>
    <t>Gesamt Tests Positiv</t>
  </si>
  <si>
    <t>Sensitivität 95 - 98</t>
  </si>
  <si>
    <t>Tabelle 3.1: Sensitivität und Spezifität beim klinischen Test</t>
  </si>
  <si>
    <t>Testergebnis T</t>
  </si>
  <si>
    <t>Wirklichkeit W</t>
  </si>
  <si>
    <t>infiziert</t>
  </si>
  <si>
    <t>nicht infiziert</t>
  </si>
  <si>
    <t>positiv</t>
  </si>
  <si>
    <t>negativ</t>
  </si>
  <si>
    <r>
      <t>In einer fiktiven Grundgesamtheit von 100 000 Personen sind 1 000 Personen mit einem bestimmten Virus infiziert. Es gibt einen klinischen Test, mit dem man dies feststellen kann. Dieser Test ist allerdings nicht hundertprozentig sicher. Es werden nur 90 % der tatsächlich infizierten Personen im Test als </t>
    </r>
    <r>
      <rPr>
        <b/>
        <sz val="14"/>
        <color rgb="FF000000"/>
        <rFont val="Helvetica"/>
        <family val="2"/>
      </rPr>
      <t>positiv</t>
    </r>
    <r>
      <rPr>
        <sz val="14"/>
        <color rgb="FF000000"/>
        <rFont val="Helvetica"/>
        <family val="2"/>
      </rPr>
      <t> erkannt (</t>
    </r>
    <r>
      <rPr>
        <b/>
        <sz val="14"/>
        <color rgb="FF000000"/>
        <rFont val="Helvetica"/>
        <family val="2"/>
      </rPr>
      <t>Sensitivität</t>
    </r>
    <r>
      <rPr>
        <sz val="14"/>
        <color rgb="FF000000"/>
        <rFont val="Helvetica"/>
        <family val="2"/>
      </rPr>
      <t>), und genauso sind nur 90 % der nicht infizierten Personen im Test </t>
    </r>
    <r>
      <rPr>
        <b/>
        <sz val="14"/>
        <color rgb="FF000000"/>
        <rFont val="Helvetica"/>
        <family val="2"/>
      </rPr>
      <t>negativ</t>
    </r>
    <r>
      <rPr>
        <sz val="14"/>
        <color rgb="FF000000"/>
        <rFont val="Helvetica"/>
        <family val="2"/>
      </rPr>
      <t> (</t>
    </r>
    <r>
      <rPr>
        <b/>
        <sz val="14"/>
        <color rgb="FF000000"/>
        <rFont val="Helvetica"/>
        <family val="2"/>
      </rPr>
      <t>Spezifität</t>
    </r>
    <r>
      <rPr>
        <sz val="14"/>
        <color rgb="FF000000"/>
        <rFont val="Helvetica"/>
        <family val="2"/>
      </rPr>
      <t>).</t>
    </r>
  </si>
  <si>
    <t>Die Verhältnisse sind in Tabelle 3.1 tabellarisch dargestellt.</t>
  </si>
  <si>
    <r>
      <t>Sensitivität</t>
    </r>
    <r>
      <rPr>
        <sz val="14"/>
        <color rgb="FF000000"/>
        <rFont val="Helvetica"/>
        <family val="2"/>
      </rPr>
      <t> und </t>
    </r>
    <r>
      <rPr>
        <b/>
        <sz val="14"/>
        <color rgb="FF000000"/>
        <rFont val="Helvetica"/>
        <family val="2"/>
      </rPr>
      <t>Spezifität</t>
    </r>
    <r>
      <rPr>
        <sz val="14"/>
        <color rgb="FF000000"/>
        <rFont val="Helvetica"/>
        <family val="2"/>
      </rPr>
      <t> sind in der Sprache der Wahrscheinlichkeitsrechnung nichts anderes als bedingte Wahrscheinlichkeiten:</t>
    </r>
  </si>
  <si>
    <r>
      <t>Sensitivität</t>
    </r>
    <r>
      <rPr>
        <sz val="14"/>
        <color rgb="FF000000"/>
        <rFont val="Helvetica"/>
        <family val="2"/>
      </rPr>
      <t>:    </t>
    </r>
    <r>
      <rPr>
        <b/>
        <i/>
        <sz val="14"/>
        <color rgb="FF000000"/>
        <rFont val="Serif"/>
      </rPr>
      <t>P</t>
    </r>
    <r>
      <rPr>
        <b/>
        <sz val="14"/>
        <color rgb="FF000000"/>
        <rFont val="Serif"/>
      </rPr>
      <t>(</t>
    </r>
    <r>
      <rPr>
        <b/>
        <i/>
        <sz val="14"/>
        <color rgb="FF000000"/>
        <rFont val="Serif"/>
      </rPr>
      <t>T</t>
    </r>
    <r>
      <rPr>
        <b/>
        <sz val="14"/>
        <color rgb="FF000000"/>
        <rFont val="Serif"/>
      </rPr>
      <t>=+ | </t>
    </r>
    <r>
      <rPr>
        <b/>
        <i/>
        <sz val="14"/>
        <color rgb="FF000000"/>
        <rFont val="Serif"/>
      </rPr>
      <t>W</t>
    </r>
    <r>
      <rPr>
        <b/>
        <sz val="14"/>
        <color rgb="FF000000"/>
        <rFont val="Serif"/>
      </rPr>
      <t>=+)</t>
    </r>
    <r>
      <rPr>
        <sz val="14"/>
        <color rgb="FF000000"/>
        <rFont val="Serif"/>
      </rPr>
      <t> </t>
    </r>
    <r>
      <rPr>
        <sz val="14"/>
        <color rgb="FF000000"/>
        <rFont val="Helvetica"/>
        <family val="2"/>
      </rPr>
      <t>= 900 / 1000 = 0.9,</t>
    </r>
  </si>
  <si>
    <r>
      <t>Spezifität</t>
    </r>
    <r>
      <rPr>
        <sz val="14"/>
        <color rgb="FF000000"/>
        <rFont val="Helvetica"/>
        <family val="2"/>
      </rPr>
      <t>:       </t>
    </r>
    <r>
      <rPr>
        <b/>
        <i/>
        <sz val="14"/>
        <color rgb="FF000000"/>
        <rFont val="Serif"/>
      </rPr>
      <t>P</t>
    </r>
    <r>
      <rPr>
        <b/>
        <sz val="14"/>
        <color rgb="FF000000"/>
        <rFont val="Serif"/>
      </rPr>
      <t>(</t>
    </r>
    <r>
      <rPr>
        <b/>
        <i/>
        <sz val="14"/>
        <color rgb="FF000000"/>
        <rFont val="Serif"/>
      </rPr>
      <t>T</t>
    </r>
    <r>
      <rPr>
        <b/>
        <sz val="14"/>
        <color rgb="FF000000"/>
        <rFont val="Serif"/>
      </rPr>
      <t>=- | </t>
    </r>
    <r>
      <rPr>
        <b/>
        <i/>
        <sz val="14"/>
        <color rgb="FF000000"/>
        <rFont val="Serif"/>
      </rPr>
      <t>W</t>
    </r>
    <r>
      <rPr>
        <b/>
        <sz val="14"/>
        <color rgb="FF000000"/>
        <rFont val="Serif"/>
      </rPr>
      <t>=-)</t>
    </r>
    <r>
      <rPr>
        <sz val="14"/>
        <color rgb="FF000000"/>
        <rFont val="Helvetica"/>
        <family val="2"/>
      </rPr>
      <t> = 89100 / 99000 = 0.9.</t>
    </r>
  </si>
  <si>
    <t>In der Praxis möchte man umgekehrt auch wissen, wie groß bei gegebener Sensitivität und Spezifität die Wahrscheinlichkeit ist, dass ein im Test positiver Patient tatsächlich infiziert ist, bzw. ein im Test negativer Patient tatsächlich nicht infiziert ist. Diese bedingten Wahrscheinlichkeiten nennt man "positiven" bzw. "negativen" prädiktiven Wert.</t>
  </si>
  <si>
    <t>Für diese beiden bedingten Wahrscheinlichkeiten gilt:</t>
  </si>
  <si>
    <r>
      <t>Positiver prädiktiver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Serif"/>
      </rPr>
      <t> </t>
    </r>
    <r>
      <rPr>
        <sz val="14"/>
        <color rgb="FF000000"/>
        <rFont val="Helvetica"/>
        <family val="2"/>
      </rPr>
      <t>= 900 / 10800 = 0.0833,</t>
    </r>
  </si>
  <si>
    <r>
      <t>d. h. nur </t>
    </r>
    <r>
      <rPr>
        <b/>
        <sz val="14"/>
        <color rgb="FF000000"/>
        <rFont val="Helvetica"/>
        <family val="2"/>
      </rPr>
      <t>8.3%</t>
    </r>
    <r>
      <rPr>
        <sz val="14"/>
        <color rgb="FF000000"/>
        <rFont val="Helvetica"/>
        <family val="2"/>
      </rPr>
      <t> der Personen mit einem positiven Test sind tatsächlich auch mit dem Virus infiziert.</t>
    </r>
  </si>
  <si>
    <r>
      <t>Negativer prädiktiver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Helvetica"/>
        <family val="2"/>
      </rPr>
      <t> = 89100 / 89200 = 0.9989.</t>
    </r>
  </si>
  <si>
    <r>
      <t>Aus der Bayesschen Formel folgt, dass der positive bzw. negative prädikative Wert außer von der Sensitivität und der Spezifität auch noch von der Wahrscheinlichkeit </t>
    </r>
    <r>
      <rPr>
        <b/>
        <i/>
        <sz val="14"/>
        <color rgb="FF000000"/>
        <rFont val="Serif"/>
      </rPr>
      <t>P</t>
    </r>
    <r>
      <rPr>
        <b/>
        <sz val="14"/>
        <color rgb="FF000000"/>
        <rFont val="Serif"/>
      </rPr>
      <t>(</t>
    </r>
    <r>
      <rPr>
        <b/>
        <i/>
        <sz val="14"/>
        <color rgb="FF000000"/>
        <rFont val="Serif"/>
      </rPr>
      <t>W</t>
    </r>
    <r>
      <rPr>
        <b/>
        <sz val="14"/>
        <color rgb="FF000000"/>
        <rFont val="Serif"/>
      </rPr>
      <t>= +)</t>
    </r>
    <r>
      <rPr>
        <sz val="14"/>
        <color rgb="FF000000"/>
        <rFont val="Helvetica"/>
        <family val="2"/>
      </rPr>
      <t>, der </t>
    </r>
    <r>
      <rPr>
        <b/>
        <sz val="14"/>
        <color rgb="FF000000"/>
        <rFont val="Helvetica"/>
        <family val="2"/>
      </rPr>
      <t>Prävalenz</t>
    </r>
    <r>
      <rPr>
        <sz val="14"/>
        <color rgb="FF000000"/>
        <rFont val="Helvetica"/>
        <family val="2"/>
      </rPr>
      <t> der Krankheit, abhängt.</t>
    </r>
  </si>
  <si>
    <t>Weitere Kennzahlen zur Beurteilung eines diagnostischen Verfahrens sind die Wahrscheinlichkeiten für einen falsch positiven bzw. falsch negativen Wert.</t>
  </si>
  <si>
    <t>Für diese beiden Wahrscheinlichkeiten gilt:</t>
  </si>
  <si>
    <r>
      <t>Falsch positiver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Helvetica"/>
        <family val="2"/>
      </rPr>
      <t> = 9900 / 100000 = 0.099</t>
    </r>
  </si>
  <si>
    <r>
      <t>Falsch negativer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Helvetica"/>
        <family val="2"/>
      </rPr>
      <t> = 100 / 100000 = 0.001</t>
    </r>
  </si>
  <si>
    <t>Beispiel 3.4</t>
  </si>
  <si>
    <t>Das Bakterium Helicobacter Pylori spielt eine wesentliche Rolle bei der Entstehung von Ulzera (Geschwüren) im Magen. In Deutschland sind etwa 20 % der Erwachsenen unter 40 Jahren mit diesem Bakterium infiziert.</t>
  </si>
  <si>
    <t>Der sogenannte CLO-Test war der erste diagnostische Test zum Nachweis von Helicobacter Pylori. Der Test ist seit 1988 im Einsatz und hat eine Sensitivität von 98 % und eine Spezifität von 97 %.</t>
  </si>
  <si>
    <t>Für ein Screening von 1000 Erwachsenen unter 40 Jahren ergibt sich aus den Angaben folgende Tabelle:</t>
  </si>
  <si>
    <t>Damit erhält man die folgenden weiteren Kennzahlen:</t>
  </si>
  <si>
    <r>
      <t>Positiver prädiktiver Wert</t>
    </r>
    <r>
      <rPr>
        <i/>
        <sz val="14"/>
        <color rgb="FF000000"/>
        <rFont val="Helvetica"/>
        <family val="2"/>
      </rPr>
      <t>: </t>
    </r>
    <r>
      <rPr>
        <b/>
        <i/>
        <sz val="14"/>
        <color rgb="FF000000"/>
        <rFont val="Serif"/>
      </rPr>
      <t>P(W=+ | T=+)</t>
    </r>
    <r>
      <rPr>
        <i/>
        <sz val="14"/>
        <color rgb="FF000000"/>
        <rFont val="Helvetica"/>
        <family val="2"/>
      </rPr>
      <t> = 196 / 220 = 0.8909, d.h. </t>
    </r>
    <r>
      <rPr>
        <b/>
        <i/>
        <sz val="14"/>
        <color rgb="FF000000"/>
        <rFont val="Helvetica"/>
        <family val="2"/>
      </rPr>
      <t>89.1 %</t>
    </r>
    <r>
      <rPr>
        <i/>
        <sz val="14"/>
        <color rgb="FF000000"/>
        <rFont val="Helvetica"/>
        <family val="2"/>
      </rPr>
      <t> der Personen mit einem positiven Test sind tatsächlich auch mit dem Bakterium infiziert.</t>
    </r>
  </si>
  <si>
    <r>
      <t>Negativer prädiktiver Wert</t>
    </r>
    <r>
      <rPr>
        <i/>
        <sz val="14"/>
        <color rgb="FF000000"/>
        <rFont val="Helvetica"/>
        <family val="2"/>
      </rPr>
      <t>: </t>
    </r>
    <r>
      <rPr>
        <b/>
        <i/>
        <sz val="14"/>
        <color rgb="FF000000"/>
        <rFont val="Serif"/>
      </rPr>
      <t>P(W=- | T=-)</t>
    </r>
    <r>
      <rPr>
        <i/>
        <sz val="14"/>
        <color rgb="FF000000"/>
        <rFont val="Helvetica"/>
        <family val="2"/>
      </rPr>
      <t> = 766 / 780 = 0.99487, d.h. </t>
    </r>
    <r>
      <rPr>
        <b/>
        <i/>
        <sz val="14"/>
        <color rgb="FF000000"/>
        <rFont val="Helvetica"/>
        <family val="2"/>
      </rPr>
      <t>99.5 %</t>
    </r>
    <r>
      <rPr>
        <i/>
        <sz val="14"/>
        <color rgb="FF000000"/>
        <rFont val="Helvetica"/>
        <family val="2"/>
      </rPr>
      <t> der Personen mit einem negativen Test sind tatsächlich auch nicht mit dem Bakterium infiziert.</t>
    </r>
  </si>
  <si>
    <r>
      <t>        </t>
    </r>
    <r>
      <rPr>
        <b/>
        <i/>
        <sz val="14"/>
        <color rgb="FF000000"/>
        <rFont val="Helvetica"/>
        <family val="2"/>
      </rPr>
      <t>Falsch positiver Wert</t>
    </r>
    <r>
      <rPr>
        <i/>
        <sz val="14"/>
        <color rgb="FF000000"/>
        <rFont val="Helvetica"/>
        <family val="2"/>
      </rPr>
      <t>:   </t>
    </r>
    <r>
      <rPr>
        <b/>
        <i/>
        <sz val="14"/>
        <color rgb="FF000000"/>
        <rFont val="Helvetica"/>
        <family val="2"/>
      </rPr>
      <t>   </t>
    </r>
    <r>
      <rPr>
        <b/>
        <i/>
        <sz val="14"/>
        <color rgb="FF000000"/>
        <rFont val="Serif"/>
      </rPr>
      <t>P({W=-}</t>
    </r>
    <r>
      <rPr>
        <b/>
        <sz val="14"/>
        <color rgb="FF000000"/>
        <rFont val="Serif"/>
      </rPr>
      <t>∩</t>
    </r>
    <r>
      <rPr>
        <b/>
        <i/>
        <sz val="14"/>
        <color rgb="FF000000"/>
        <rFont val="Serif"/>
      </rPr>
      <t>{T=+})</t>
    </r>
    <r>
      <rPr>
        <i/>
        <sz val="14"/>
        <color rgb="FF000000"/>
        <rFont val="Helvetica"/>
        <family val="2"/>
      </rPr>
      <t> = 24/1000 = 0.024</t>
    </r>
  </si>
  <si>
    <r>
      <t>        </t>
    </r>
    <r>
      <rPr>
        <b/>
        <i/>
        <sz val="14"/>
        <color rgb="FF000000"/>
        <rFont val="Helvetica"/>
        <family val="2"/>
      </rPr>
      <t>Falsch negativer Wert</t>
    </r>
    <r>
      <rPr>
        <i/>
        <sz val="14"/>
        <color rgb="FF000000"/>
        <rFont val="Helvetica"/>
        <family val="2"/>
      </rPr>
      <t>:    </t>
    </r>
    <r>
      <rPr>
        <b/>
        <i/>
        <sz val="14"/>
        <color rgb="FF000000"/>
        <rFont val="Serif"/>
      </rPr>
      <t>P({W=+}</t>
    </r>
    <r>
      <rPr>
        <b/>
        <sz val="14"/>
        <color rgb="FF000000"/>
        <rFont val="Serif"/>
      </rPr>
      <t> ∩</t>
    </r>
    <r>
      <rPr>
        <b/>
        <i/>
        <sz val="14"/>
        <color rgb="FF000000"/>
        <rFont val="Serif"/>
      </rPr>
      <t> {T=-})</t>
    </r>
    <r>
      <rPr>
        <b/>
        <i/>
        <sz val="14"/>
        <color rgb="FF000000"/>
        <rFont val="Helvetica"/>
        <family val="2"/>
      </rPr>
      <t> </t>
    </r>
    <r>
      <rPr>
        <i/>
        <sz val="14"/>
        <color rgb="FF000000"/>
        <rFont val="Helvetica"/>
        <family val="2"/>
      </rPr>
      <t>= 4/1000 = 0.004</t>
    </r>
  </si>
  <si>
    <t>http://jumbo.uni-muenster.de/index.php?id=194</t>
  </si>
  <si>
    <t>Prozentualer Anteil "Getestete Gensequenzen"</t>
  </si>
  <si>
    <t>Gesamt</t>
  </si>
  <si>
    <t>1 Sequenz</t>
  </si>
  <si>
    <t>2 Sequenz</t>
  </si>
  <si>
    <t>3 Sequenz</t>
  </si>
  <si>
    <t>False Postive</t>
  </si>
  <si>
    <t>Tatsächlich Positiv</t>
  </si>
  <si>
    <t>CT Threshold Distribution</t>
  </si>
  <si>
    <t>Mehr als</t>
  </si>
  <si>
    <t>Kleiner als</t>
  </si>
  <si>
    <t>Wahrscheinlichkeit Infiziert</t>
  </si>
  <si>
    <t>Positive</t>
  </si>
  <si>
    <t>Zellen in dieser Farbe sind die Einflussfaktoren</t>
  </si>
  <si>
    <t>Laut Gutachten bis zum Faktor 10</t>
  </si>
  <si>
    <t>Chemikalien und Temperatureinfluss</t>
  </si>
  <si>
    <t>Quelle Berechnung Sens &amp; Spez</t>
  </si>
  <si>
    <t>Durchseuchung/Prävalenz</t>
  </si>
  <si>
    <r>
      <t xml:space="preserve">Hier werden nur die tatsächlich im 1sten Bereich </t>
    </r>
    <r>
      <rPr>
        <b/>
        <sz val="12"/>
        <color theme="1"/>
        <rFont val="EurostileRegular"/>
      </rPr>
      <t>positiv Getesteten</t>
    </r>
    <r>
      <rPr>
        <sz val="12"/>
        <color theme="1"/>
        <rFont val="EurostileRegular"/>
        <family val="2"/>
      </rPr>
      <t xml:space="preserve"> weiter geführt</t>
    </r>
  </si>
  <si>
    <t>Faktor Chemikalieneinfluss</t>
  </si>
  <si>
    <t>Verteilung CT Werte</t>
  </si>
  <si>
    <t>@c_drosten</t>
  </si>
  <si>
    <t>⁩, sei es es bei einem Ct-Wert von 27 vorbei. Mit unserer Geduld ist es längst vorbei: Im Oktober erklärte Wieler, dass bis „Ende des Jahres“ (2020!) der Ct-Wert bei der „Fallzahl“ermittlung berücksichtigt werde. Wird er weiter nicht.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</si>
</sst>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0%"/>
    <numFmt numFmtId="166" formatCode="_-* #,##0\ _€_-;\-* #,##0\ _€_-;_-* &quot;-&quot;??\ _€_-;_-@_-"/>
  </numFmts>
  <fonts count="21">
    <font>
      <sz val="12"/>
      <color theme="1"/>
      <name val="EurostileRegular"/>
      <family val="2"/>
    </font>
    <font>
      <sz val="12"/>
      <color rgb="FF3F3F76"/>
      <name val="EurostileRegular"/>
      <family val="2"/>
    </font>
    <font>
      <sz val="12"/>
      <color theme="1"/>
      <name val="EurostileRegular"/>
      <family val="2"/>
    </font>
    <font>
      <b/>
      <sz val="12"/>
      <color rgb="FF3F3F3F"/>
      <name val="EurostileRegular"/>
      <family val="2"/>
    </font>
    <font>
      <u/>
      <sz val="12"/>
      <color theme="10"/>
      <name val="EurostileRegular"/>
      <family val="2"/>
    </font>
    <font>
      <sz val="14"/>
      <color rgb="FF000000"/>
      <name val="Helvetica"/>
      <family val="2"/>
    </font>
    <font>
      <b/>
      <sz val="14.4"/>
      <color rgb="FF000000"/>
      <name val="Helvetica"/>
      <family val="2"/>
    </font>
    <font>
      <sz val="12"/>
      <color theme="1"/>
      <name val="Helvetica"/>
      <family val="2"/>
    </font>
    <font>
      <b/>
      <sz val="12"/>
      <color theme="1"/>
      <name val="Helvetica"/>
      <family val="2"/>
    </font>
    <font>
      <b/>
      <sz val="14"/>
      <color rgb="FF000000"/>
      <name val="Helvetica"/>
      <family val="2"/>
    </font>
    <font>
      <sz val="14"/>
      <color rgb="FF000000"/>
      <name val="Serif"/>
    </font>
    <font>
      <b/>
      <sz val="14"/>
      <color rgb="FF000000"/>
      <name val="Serif"/>
    </font>
    <font>
      <b/>
      <i/>
      <sz val="14"/>
      <color rgb="FF000000"/>
      <name val="Serif"/>
    </font>
    <font>
      <i/>
      <sz val="14"/>
      <color rgb="FF000000"/>
      <name val="Helvetica"/>
      <family val="2"/>
    </font>
    <font>
      <b/>
      <i/>
      <sz val="14"/>
      <color rgb="FF000000"/>
      <name val="Helvetica"/>
      <family val="2"/>
    </font>
    <font>
      <sz val="12"/>
      <color rgb="FF3F3F76"/>
      <name val="Calibri"/>
      <family val="2"/>
      <scheme val="minor"/>
    </font>
    <font>
      <sz val="8"/>
      <name val="EurostileRegular"/>
      <family val="2"/>
    </font>
    <font>
      <b/>
      <sz val="10"/>
      <color rgb="FF000000"/>
      <name val="Tahoma"/>
      <family val="2"/>
    </font>
    <font>
      <b/>
      <sz val="12"/>
      <color theme="1"/>
      <name val="EurostileRegular"/>
    </font>
    <font>
      <b/>
      <sz val="14"/>
      <color rgb="FF3F3F3F"/>
      <name val="EurostileRegular"/>
      <family val="2"/>
    </font>
    <font>
      <sz val="15"/>
      <color rgb="FF0F1419"/>
      <name val="Roboto"/>
    </font>
  </fonts>
  <fills count="4">
    <fill>
      <patternFill patternType="none"/>
    </fill>
    <fill>
      <patternFill patternType="gray125"/>
    </fill>
    <fill>
      <patternFill patternType="solid">
        <fgColor rgb="FFFFCC99"/>
      </patternFill>
    </fill>
    <fill>
      <patternFill patternType="solid">
        <fgColor rgb="FFF2F2F2"/>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7030A0"/>
      </left>
      <right/>
      <top style="thick">
        <color rgb="FF7030A0"/>
      </top>
      <bottom/>
      <diagonal/>
    </border>
    <border>
      <left/>
      <right/>
      <top style="thick">
        <color rgb="FF7030A0"/>
      </top>
      <bottom/>
      <diagonal/>
    </border>
    <border>
      <left style="thin">
        <color rgb="FF7F7F7F"/>
      </left>
      <right style="thin">
        <color rgb="FF7F7F7F"/>
      </right>
      <top style="thick">
        <color rgb="FF7030A0"/>
      </top>
      <bottom style="thin">
        <color rgb="FF7F7F7F"/>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style="thin">
        <color rgb="FF3F3F3F"/>
      </right>
      <top style="thin">
        <color rgb="FF3F3F3F"/>
      </top>
      <bottom style="thin">
        <color rgb="FF3F3F3F"/>
      </bottom>
      <diagonal/>
    </border>
    <border>
      <left style="thick">
        <color rgb="FF00B0F0"/>
      </left>
      <right/>
      <top/>
      <bottom style="thick">
        <color rgb="FF00B0F0"/>
      </bottom>
      <diagonal/>
    </border>
    <border>
      <left/>
      <right/>
      <top/>
      <bottom style="thick">
        <color rgb="FF00B0F0"/>
      </bottom>
      <diagonal/>
    </border>
    <border>
      <left style="thin">
        <color rgb="FF3F3F3F"/>
      </left>
      <right style="thin">
        <color rgb="FF3F3F3F"/>
      </right>
      <top style="thin">
        <color rgb="FF3F3F3F"/>
      </top>
      <bottom style="thick">
        <color rgb="FF00B0F0"/>
      </bottom>
      <diagonal/>
    </border>
    <border>
      <left/>
      <right style="thick">
        <color rgb="FF00B0F0"/>
      </right>
      <top/>
      <bottom style="thick">
        <color rgb="FF00B0F0"/>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3" borderId="2" applyNumberFormat="0" applyAlignment="0" applyProtection="0"/>
    <xf numFmtId="0" fontId="4" fillId="0" borderId="0" applyNumberFormat="0" applyFill="0" applyBorder="0" applyAlignment="0" applyProtection="0"/>
    <xf numFmtId="0" fontId="15" fillId="2" borderId="1" applyNumberFormat="0" applyAlignment="0" applyProtection="0"/>
  </cellStyleXfs>
  <cellXfs count="71">
    <xf numFmtId="0" fontId="0" fillId="0" borderId="0" xfId="0"/>
    <xf numFmtId="164" fontId="3" fillId="3" borderId="2" xfId="1" applyNumberFormat="1" applyFont="1" applyFill="1" applyBorder="1"/>
    <xf numFmtId="0" fontId="4" fillId="0" borderId="0" xfId="4"/>
    <xf numFmtId="0" fontId="6" fillId="0" borderId="0" xfId="0" applyFont="1"/>
    <xf numFmtId="0" fontId="8" fillId="0" borderId="0" xfId="0" applyFont="1"/>
    <xf numFmtId="0" fontId="7" fillId="0" borderId="0" xfId="0" applyFont="1"/>
    <xf numFmtId="0" fontId="5" fillId="0" borderId="0" xfId="0" applyFont="1"/>
    <xf numFmtId="0" fontId="9" fillId="0" borderId="0" xfId="0" applyFont="1"/>
    <xf numFmtId="0" fontId="13" fillId="0" borderId="0" xfId="0" applyFont="1"/>
    <xf numFmtId="0" fontId="14" fillId="0" borderId="0" xfId="0" applyFont="1"/>
    <xf numFmtId="0" fontId="18" fillId="0" borderId="0" xfId="0" applyFont="1"/>
    <xf numFmtId="0" fontId="15" fillId="2" borderId="1" xfId="5"/>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166" fontId="0" fillId="0" borderId="6" xfId="0" applyNumberFormat="1" applyBorder="1"/>
    <xf numFmtId="166" fontId="0" fillId="0" borderId="0" xfId="0" applyNumberFormat="1" applyBorder="1"/>
    <xf numFmtId="166" fontId="0" fillId="0" borderId="7" xfId="0" applyNumberFormat="1" applyBorder="1"/>
    <xf numFmtId="166" fontId="0" fillId="0" borderId="8" xfId="0" applyNumberFormat="1" applyBorder="1"/>
    <xf numFmtId="166" fontId="0" fillId="0" borderId="9" xfId="0" applyNumberFormat="1" applyBorder="1"/>
    <xf numFmtId="166" fontId="0" fillId="0" borderId="10" xfId="0" applyNumberFormat="1" applyBorder="1"/>
    <xf numFmtId="9" fontId="0" fillId="0" borderId="0" xfId="2" applyFont="1" applyBorder="1"/>
    <xf numFmtId="0" fontId="0" fillId="0" borderId="11" xfId="0" applyBorder="1"/>
    <xf numFmtId="0" fontId="0" fillId="0" borderId="12" xfId="0" applyBorder="1"/>
    <xf numFmtId="0" fontId="0" fillId="0" borderId="14" xfId="0" applyBorder="1"/>
    <xf numFmtId="0" fontId="0" fillId="0" borderId="15" xfId="0" applyBorder="1"/>
    <xf numFmtId="0" fontId="0" fillId="0" borderId="16" xfId="0" applyBorder="1"/>
    <xf numFmtId="164" fontId="3" fillId="3" borderId="2" xfId="3" applyNumberFormat="1" applyBorder="1"/>
    <xf numFmtId="10" fontId="3" fillId="3" borderId="2" xfId="3" applyNumberFormat="1" applyBorder="1"/>
    <xf numFmtId="164" fontId="0" fillId="0" borderId="0" xfId="0" applyNumberFormat="1" applyBorder="1"/>
    <xf numFmtId="0" fontId="0" fillId="0" borderId="17" xfId="0" applyBorder="1"/>
    <xf numFmtId="0" fontId="0" fillId="0" borderId="18" xfId="0" applyBorder="1"/>
    <xf numFmtId="0" fontId="4" fillId="0" borderId="18" xfId="4"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166" fontId="0" fillId="0" borderId="24" xfId="0" applyNumberFormat="1" applyBorder="1"/>
    <xf numFmtId="0" fontId="0" fillId="0" borderId="24" xfId="0" applyBorder="1"/>
    <xf numFmtId="0" fontId="0" fillId="0" borderId="25" xfId="0" applyBorder="1"/>
    <xf numFmtId="0" fontId="0" fillId="0" borderId="26" xfId="0" applyBorder="1"/>
    <xf numFmtId="10" fontId="0" fillId="0" borderId="26" xfId="0" applyNumberFormat="1" applyBorder="1"/>
    <xf numFmtId="166" fontId="0" fillId="0" borderId="27" xfId="0" applyNumberFormat="1" applyBorder="1"/>
    <xf numFmtId="0" fontId="3" fillId="3" borderId="2" xfId="3"/>
    <xf numFmtId="165" fontId="3" fillId="3" borderId="2" xfId="3" applyNumberFormat="1"/>
    <xf numFmtId="9" fontId="15" fillId="2" borderId="0" xfId="5" applyNumberFormat="1" applyBorder="1" applyProtection="1">
      <protection locked="0"/>
    </xf>
    <xf numFmtId="0" fontId="0" fillId="0" borderId="21" xfId="0" applyBorder="1" applyProtection="1">
      <protection locked="0"/>
    </xf>
    <xf numFmtId="10" fontId="1" fillId="2" borderId="1" xfId="2" applyNumberFormat="1" applyFont="1" applyFill="1" applyBorder="1" applyProtection="1">
      <protection locked="0"/>
    </xf>
    <xf numFmtId="164" fontId="1" fillId="2" borderId="13" xfId="1" applyNumberFormat="1" applyFont="1" applyFill="1" applyBorder="1" applyProtection="1">
      <protection locked="0"/>
    </xf>
    <xf numFmtId="165" fontId="1" fillId="2" borderId="1" xfId="2" applyNumberFormat="1" applyFont="1" applyFill="1" applyBorder="1" applyProtection="1">
      <protection locked="0"/>
    </xf>
    <xf numFmtId="0" fontId="18" fillId="0" borderId="3" xfId="0" applyFont="1" applyBorder="1"/>
    <xf numFmtId="0" fontId="4" fillId="0" borderId="12" xfId="4" applyBorder="1"/>
    <xf numFmtId="0" fontId="18" fillId="0" borderId="28" xfId="0" applyFont="1" applyBorder="1"/>
    <xf numFmtId="0" fontId="0" fillId="0" borderId="29" xfId="0" applyBorder="1"/>
    <xf numFmtId="0" fontId="0" fillId="0" borderId="30" xfId="0" applyBorder="1"/>
    <xf numFmtId="0" fontId="0" fillId="0" borderId="31" xfId="0" applyBorder="1"/>
    <xf numFmtId="0" fontId="0" fillId="0" borderId="32" xfId="0" applyBorder="1"/>
    <xf numFmtId="164" fontId="3" fillId="3" borderId="33" xfId="1" applyNumberFormat="1" applyFont="1" applyFill="1" applyBorder="1"/>
    <xf numFmtId="10" fontId="0" fillId="0" borderId="32" xfId="0" applyNumberFormat="1" applyBorder="1"/>
    <xf numFmtId="0" fontId="0" fillId="0" borderId="34" xfId="0" applyBorder="1"/>
    <xf numFmtId="0" fontId="0" fillId="0" borderId="35" xfId="0" applyBorder="1"/>
    <xf numFmtId="166" fontId="19" fillId="3" borderId="36" xfId="3" applyNumberFormat="1" applyFont="1" applyBorder="1"/>
    <xf numFmtId="0" fontId="0" fillId="0" borderId="37" xfId="0" applyBorder="1"/>
    <xf numFmtId="0" fontId="20" fillId="0" borderId="0" xfId="0" applyFont="1"/>
    <xf numFmtId="0" fontId="20" fillId="0" borderId="0" xfId="0" applyFont="1" applyAlignment="1">
      <alignment vertical="top" wrapText="1"/>
    </xf>
    <xf numFmtId="0" fontId="0" fillId="0" borderId="0" xfId="0" applyAlignment="1">
      <alignment vertical="top" wrapText="1"/>
    </xf>
    <xf numFmtId="164" fontId="0" fillId="0" borderId="0" xfId="1" applyNumberFormat="1" applyFont="1"/>
    <xf numFmtId="164" fontId="0" fillId="0" borderId="0" xfId="0" applyNumberFormat="1"/>
  </cellXfs>
  <cellStyles count="6">
    <cellStyle name="Ausgabe" xfId="3" builtinId="21"/>
    <cellStyle name="Eingabe" xfId="5" builtinId="20"/>
    <cellStyle name="Komma" xfId="1" builtinId="3"/>
    <cellStyle name="Link" xfId="4" builtinId="8"/>
    <cellStyle name="Prozent" xfId="2" builtinId="5"/>
    <cellStyle name="Stand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492856</xdr:colOff>
      <xdr:row>0</xdr:row>
      <xdr:rowOff>0</xdr:rowOff>
    </xdr:from>
    <xdr:to>
      <xdr:col>27</xdr:col>
      <xdr:colOff>600180</xdr:colOff>
      <xdr:row>14</xdr:row>
      <xdr:rowOff>47443</xdr:rowOff>
    </xdr:to>
    <xdr:pic>
      <xdr:nvPicPr>
        <xdr:cNvPr id="3" name="Grafik 2">
          <a:extLst>
            <a:ext uri="{FF2B5EF4-FFF2-40B4-BE49-F238E27FC236}">
              <a16:creationId xmlns:a16="http://schemas.microsoft.com/office/drawing/2014/main" id="{5C200B56-FBA4-AA46-B7EB-5E726BA911FA}"/>
            </a:ext>
          </a:extLst>
        </xdr:cNvPr>
        <xdr:cNvPicPr>
          <a:picLocks noChangeAspect="1"/>
        </xdr:cNvPicPr>
      </xdr:nvPicPr>
      <xdr:blipFill>
        <a:blip xmlns:r="http://schemas.openxmlformats.org/officeDocument/2006/relationships" r:embed="rId1"/>
        <a:stretch>
          <a:fillRect/>
        </a:stretch>
      </xdr:blipFill>
      <xdr:spPr>
        <a:xfrm>
          <a:off x="19306076" y="0"/>
          <a:ext cx="7770375" cy="2964138"/>
        </a:xfrm>
        <a:prstGeom prst="rect">
          <a:avLst/>
        </a:prstGeom>
      </xdr:spPr>
    </xdr:pic>
    <xdr:clientData/>
  </xdr:twoCellAnchor>
  <xdr:twoCellAnchor>
    <xdr:from>
      <xdr:col>0</xdr:col>
      <xdr:colOff>730060</xdr:colOff>
      <xdr:row>4</xdr:row>
      <xdr:rowOff>194504</xdr:rowOff>
    </xdr:from>
    <xdr:to>
      <xdr:col>3</xdr:col>
      <xdr:colOff>434775</xdr:colOff>
      <xdr:row>15</xdr:row>
      <xdr:rowOff>197724</xdr:rowOff>
    </xdr:to>
    <xdr:cxnSp macro="">
      <xdr:nvCxnSpPr>
        <xdr:cNvPr id="5" name="Gerade Verbindung mit Pfeil 4">
          <a:extLst>
            <a:ext uri="{FF2B5EF4-FFF2-40B4-BE49-F238E27FC236}">
              <a16:creationId xmlns:a16="http://schemas.microsoft.com/office/drawing/2014/main" id="{65FB9DEB-D5C3-8A40-A1CE-3D7980AE1B6D}"/>
            </a:ext>
          </a:extLst>
        </xdr:cNvPr>
        <xdr:cNvCxnSpPr/>
      </xdr:nvCxnSpPr>
      <xdr:spPr>
        <a:xfrm flipH="1">
          <a:off x="730060" y="1015821"/>
          <a:ext cx="3020404" cy="20565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585568</xdr:colOff>
      <xdr:row>19</xdr:row>
      <xdr:rowOff>7604</xdr:rowOff>
    </xdr:from>
    <xdr:to>
      <xdr:col>4</xdr:col>
      <xdr:colOff>509521</xdr:colOff>
      <xdr:row>21</xdr:row>
      <xdr:rowOff>68443</xdr:rowOff>
    </xdr:to>
    <xdr:cxnSp macro="">
      <xdr:nvCxnSpPr>
        <xdr:cNvPr id="8" name="Gerade Verbindung mit Pfeil 7">
          <a:extLst>
            <a:ext uri="{FF2B5EF4-FFF2-40B4-BE49-F238E27FC236}">
              <a16:creationId xmlns:a16="http://schemas.microsoft.com/office/drawing/2014/main" id="{99121F64-6F26-2340-BCB9-EC942E63F694}"/>
            </a:ext>
          </a:extLst>
        </xdr:cNvPr>
        <xdr:cNvCxnSpPr/>
      </xdr:nvCxnSpPr>
      <xdr:spPr>
        <a:xfrm>
          <a:off x="3901257" y="3726347"/>
          <a:ext cx="927785" cy="4714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30419</xdr:colOff>
      <xdr:row>21</xdr:row>
      <xdr:rowOff>106467</xdr:rowOff>
    </xdr:from>
    <xdr:to>
      <xdr:col>6</xdr:col>
      <xdr:colOff>448682</xdr:colOff>
      <xdr:row>21</xdr:row>
      <xdr:rowOff>106467</xdr:rowOff>
    </xdr:to>
    <xdr:cxnSp macro="">
      <xdr:nvCxnSpPr>
        <xdr:cNvPr id="11" name="Gerade Verbindung mit Pfeil 10">
          <a:extLst>
            <a:ext uri="{FF2B5EF4-FFF2-40B4-BE49-F238E27FC236}">
              <a16:creationId xmlns:a16="http://schemas.microsoft.com/office/drawing/2014/main" id="{8AEBACF1-73B7-0A47-B49F-4299ED4CE65F}"/>
            </a:ext>
          </a:extLst>
        </xdr:cNvPr>
        <xdr:cNvCxnSpPr/>
      </xdr:nvCxnSpPr>
      <xdr:spPr>
        <a:xfrm>
          <a:off x="5300539" y="4235868"/>
          <a:ext cx="13688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7910</xdr:colOff>
      <xdr:row>21</xdr:row>
      <xdr:rowOff>99166</xdr:rowOff>
    </xdr:from>
    <xdr:to>
      <xdr:col>8</xdr:col>
      <xdr:colOff>426173</xdr:colOff>
      <xdr:row>21</xdr:row>
      <xdr:rowOff>99166</xdr:rowOff>
    </xdr:to>
    <xdr:cxnSp macro="">
      <xdr:nvCxnSpPr>
        <xdr:cNvPr id="15" name="Gerade Verbindung mit Pfeil 14">
          <a:extLst>
            <a:ext uri="{FF2B5EF4-FFF2-40B4-BE49-F238E27FC236}">
              <a16:creationId xmlns:a16="http://schemas.microsoft.com/office/drawing/2014/main" id="{36B9E9CE-F9D1-344F-A0CE-52B261FADCFF}"/>
            </a:ext>
          </a:extLst>
        </xdr:cNvPr>
        <xdr:cNvCxnSpPr/>
      </xdr:nvCxnSpPr>
      <xdr:spPr>
        <a:xfrm>
          <a:off x="7179227" y="4228567"/>
          <a:ext cx="13688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xdr:colOff>
      <xdr:row>21</xdr:row>
      <xdr:rowOff>91865</xdr:rowOff>
    </xdr:from>
    <xdr:to>
      <xdr:col>10</xdr:col>
      <xdr:colOff>419746</xdr:colOff>
      <xdr:row>21</xdr:row>
      <xdr:rowOff>96864</xdr:rowOff>
    </xdr:to>
    <xdr:cxnSp macro="">
      <xdr:nvCxnSpPr>
        <xdr:cNvPr id="16" name="Gerade Verbindung mit Pfeil 15">
          <a:extLst>
            <a:ext uri="{FF2B5EF4-FFF2-40B4-BE49-F238E27FC236}">
              <a16:creationId xmlns:a16="http://schemas.microsoft.com/office/drawing/2014/main" id="{F780F3EA-DC5D-B345-825B-E11AE72F9442}"/>
            </a:ext>
          </a:extLst>
        </xdr:cNvPr>
        <xdr:cNvCxnSpPr/>
      </xdr:nvCxnSpPr>
      <xdr:spPr>
        <a:xfrm>
          <a:off x="9235016" y="4203221"/>
          <a:ext cx="1377018" cy="49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0</xdr:colOff>
      <xdr:row>36</xdr:row>
      <xdr:rowOff>0</xdr:rowOff>
    </xdr:from>
    <xdr:to>
      <xdr:col>7</xdr:col>
      <xdr:colOff>882045</xdr:colOff>
      <xdr:row>121</xdr:row>
      <xdr:rowOff>107628</xdr:rowOff>
    </xdr:to>
    <xdr:pic>
      <xdr:nvPicPr>
        <xdr:cNvPr id="9" name="Grafik 8" descr="Bild">
          <a:extLst>
            <a:ext uri="{FF2B5EF4-FFF2-40B4-BE49-F238E27FC236}">
              <a16:creationId xmlns:a16="http://schemas.microsoft.com/office/drawing/2014/main" id="{CD3F4A36-DA8C-7D4A-BE41-38B47777FD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501610"/>
          <a:ext cx="8071537" cy="17543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twitter.com/c_drosten" TargetMode="External"/><Relationship Id="rId1" Type="http://schemas.openxmlformats.org/officeDocument/2006/relationships/hyperlink" Target="https://www.bundestag.de/resource/blob/802668/28dabb19265f7b240fe2bbea253c12ba/19_14_0233-4-_ESV-Werner-Bergholz_Cov19-Teststrategie-1--data.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jumbo.uni-muenster.de/index.php?id=194" TargetMode="External"/><Relationship Id="rId2" Type="http://schemas.openxmlformats.org/officeDocument/2006/relationships/hyperlink" Target="http://jumbo.uni-muenster.de/index.php?id=glossar" TargetMode="External"/><Relationship Id="rId1" Type="http://schemas.openxmlformats.org/officeDocument/2006/relationships/hyperlink" Target="http://jumbo.uni-muenster.de/index.php?id=glossa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503EE-8EE5-AC42-85E0-C626D63ADBA0}">
  <dimension ref="A1:P51"/>
  <sheetViews>
    <sheetView showGridLines="0" tabSelected="1" zoomScale="118" zoomScaleNormal="118" workbookViewId="0">
      <selection activeCell="N11" sqref="N11"/>
    </sheetView>
  </sheetViews>
  <sheetFormatPr baseColWidth="10" defaultRowHeight="16"/>
  <cols>
    <col min="1" max="1" width="15.28515625" bestFit="1" customWidth="1"/>
    <col min="2" max="2" width="11.28515625" bestFit="1" customWidth="1"/>
    <col min="4" max="4" width="11.28515625" bestFit="1" customWidth="1"/>
    <col min="9" max="9" width="12.28515625" bestFit="1" customWidth="1"/>
    <col min="12" max="12" width="14.85546875" bestFit="1" customWidth="1"/>
    <col min="14" max="14" width="17.5703125" bestFit="1" customWidth="1"/>
  </cols>
  <sheetData>
    <row r="1" spans="1:14" ht="17" thickTop="1">
      <c r="A1" s="24" t="s">
        <v>0</v>
      </c>
      <c r="B1" s="25"/>
      <c r="C1" s="51">
        <v>1300000</v>
      </c>
      <c r="D1" s="25"/>
      <c r="E1" s="25"/>
      <c r="F1" s="25"/>
      <c r="G1" s="25"/>
      <c r="H1" s="26"/>
    </row>
    <row r="2" spans="1:14">
      <c r="A2" s="27" t="s">
        <v>62</v>
      </c>
      <c r="B2" s="15"/>
      <c r="C2" s="52">
        <v>3.9E-2</v>
      </c>
      <c r="D2" s="15"/>
      <c r="E2" s="15"/>
      <c r="F2" s="15"/>
      <c r="G2" s="15"/>
      <c r="H2" s="28"/>
    </row>
    <row r="3" spans="1:14">
      <c r="A3" s="27"/>
      <c r="B3" s="15"/>
      <c r="C3" s="15"/>
      <c r="D3" s="15"/>
      <c r="E3" s="15"/>
      <c r="F3" s="15"/>
      <c r="G3" s="15" t="s">
        <v>13</v>
      </c>
      <c r="H3" s="28"/>
    </row>
    <row r="4" spans="1:14">
      <c r="A4" s="27" t="s">
        <v>3</v>
      </c>
      <c r="B4" s="15"/>
      <c r="C4" s="15" t="s">
        <v>11</v>
      </c>
      <c r="D4" s="15" t="s">
        <v>4</v>
      </c>
      <c r="E4" s="15" t="s">
        <v>5</v>
      </c>
      <c r="F4" s="15"/>
      <c r="G4" s="15"/>
      <c r="H4" s="28"/>
    </row>
    <row r="5" spans="1:14">
      <c r="A5" s="27" t="s">
        <v>1</v>
      </c>
      <c r="B5" s="15"/>
      <c r="C5" s="1">
        <f>C1*C2</f>
        <v>50700</v>
      </c>
      <c r="D5" s="1">
        <f>C5*G5</f>
        <v>50446.5</v>
      </c>
      <c r="E5" s="29">
        <f>C5*(1-G5)</f>
        <v>253.50000000000023</v>
      </c>
      <c r="F5" s="15" t="s">
        <v>6</v>
      </c>
      <c r="G5" s="50">
        <v>0.995</v>
      </c>
      <c r="H5" s="28"/>
      <c r="K5" s="11" t="s">
        <v>58</v>
      </c>
      <c r="L5" s="11"/>
      <c r="M5" s="11"/>
    </row>
    <row r="6" spans="1:14">
      <c r="A6" s="27" t="s">
        <v>2</v>
      </c>
      <c r="B6" s="15"/>
      <c r="C6" s="1">
        <f>C1*(1-C2)</f>
        <v>1249300</v>
      </c>
      <c r="D6" s="1">
        <f>C6*(1-G6)</f>
        <v>37479.000000000036</v>
      </c>
      <c r="E6" s="29">
        <f>C6*G6</f>
        <v>1211821</v>
      </c>
      <c r="F6" s="15" t="s">
        <v>7</v>
      </c>
      <c r="G6" s="50">
        <v>0.97</v>
      </c>
      <c r="H6" s="28"/>
    </row>
    <row r="7" spans="1:14">
      <c r="A7" s="27" t="s">
        <v>11</v>
      </c>
      <c r="B7" s="15"/>
      <c r="C7" s="15"/>
      <c r="D7" s="1">
        <f>SUM(D5:D6)</f>
        <v>87925.500000000029</v>
      </c>
      <c r="E7" s="1">
        <f>SUM(E5:E6)</f>
        <v>1212074.5</v>
      </c>
      <c r="F7" s="15"/>
      <c r="G7" s="15"/>
      <c r="H7" s="28"/>
    </row>
    <row r="8" spans="1:14">
      <c r="A8" s="27"/>
      <c r="B8" s="15"/>
      <c r="C8" s="15"/>
      <c r="D8" s="15"/>
      <c r="E8" s="15"/>
      <c r="F8" s="15"/>
      <c r="G8" s="15"/>
      <c r="H8" s="28"/>
    </row>
    <row r="9" spans="1:14">
      <c r="A9" s="27" t="s">
        <v>8</v>
      </c>
      <c r="B9" s="15" t="s">
        <v>9</v>
      </c>
      <c r="C9" s="15"/>
      <c r="D9" s="30">
        <f>D5/D7</f>
        <v>0.57374140607673518</v>
      </c>
      <c r="E9" s="23"/>
      <c r="F9" s="15"/>
      <c r="G9" s="15"/>
      <c r="H9" s="28"/>
    </row>
    <row r="10" spans="1:14">
      <c r="A10" s="27"/>
      <c r="B10" s="15" t="s">
        <v>10</v>
      </c>
      <c r="C10" s="15"/>
      <c r="D10" s="23"/>
      <c r="E10" s="30">
        <f>E6/E7</f>
        <v>0.999790854440053</v>
      </c>
      <c r="F10" s="15"/>
      <c r="G10" s="15"/>
      <c r="H10" s="28"/>
      <c r="L10" s="69">
        <v>16500000</v>
      </c>
      <c r="M10">
        <v>5</v>
      </c>
      <c r="N10" s="70">
        <f>M10*L10</f>
        <v>82500000</v>
      </c>
    </row>
    <row r="11" spans="1:14">
      <c r="A11" s="27"/>
      <c r="B11" s="15" t="s">
        <v>12</v>
      </c>
      <c r="C11" s="15"/>
      <c r="D11" s="31">
        <f>SUM(D5:D6)</f>
        <v>87925.500000000029</v>
      </c>
      <c r="E11" s="15"/>
      <c r="F11" s="15"/>
      <c r="G11" s="15"/>
      <c r="H11" s="28"/>
      <c r="N11" s="69">
        <f>100000000*0.5*500</f>
        <v>25000000000</v>
      </c>
    </row>
    <row r="12" spans="1:14" ht="17" thickBot="1">
      <c r="A12" s="32"/>
      <c r="B12" s="33"/>
      <c r="C12" s="33"/>
      <c r="D12" s="33"/>
      <c r="E12" s="33"/>
      <c r="F12" s="34" t="s">
        <v>61</v>
      </c>
      <c r="G12" s="35"/>
      <c r="H12" s="35"/>
    </row>
    <row r="13" spans="1:14" ht="18" thickTop="1" thickBot="1">
      <c r="A13" s="25"/>
      <c r="B13" s="25"/>
      <c r="C13" s="25"/>
      <c r="D13" s="25"/>
      <c r="E13" s="25"/>
      <c r="F13" s="54"/>
      <c r="G13" s="15"/>
      <c r="H13" s="15"/>
    </row>
    <row r="14" spans="1:14" ht="17" thickTop="1">
      <c r="A14" s="55" t="s">
        <v>46</v>
      </c>
      <c r="B14" s="56"/>
      <c r="C14" s="56"/>
      <c r="D14" s="56"/>
      <c r="E14" s="56"/>
      <c r="F14" s="57"/>
    </row>
    <row r="15" spans="1:14">
      <c r="A15" s="58" t="s">
        <v>63</v>
      </c>
      <c r="B15" s="15"/>
      <c r="C15" s="15"/>
      <c r="D15" s="15"/>
      <c r="E15" s="15"/>
      <c r="F15" s="59"/>
    </row>
    <row r="16" spans="1:14">
      <c r="A16" s="58"/>
      <c r="B16" s="15" t="s">
        <v>48</v>
      </c>
      <c r="C16" s="15" t="s">
        <v>49</v>
      </c>
      <c r="D16" s="15" t="s">
        <v>50</v>
      </c>
      <c r="E16" s="15"/>
      <c r="F16" s="59" t="s">
        <v>47</v>
      </c>
    </row>
    <row r="17" spans="1:16">
      <c r="A17" s="60">
        <f>D5</f>
        <v>50446.5</v>
      </c>
      <c r="B17" s="50">
        <v>0.05</v>
      </c>
      <c r="C17" s="50">
        <v>0.1</v>
      </c>
      <c r="D17" s="50">
        <v>0.85</v>
      </c>
      <c r="E17" s="15"/>
      <c r="F17" s="61">
        <f>SUM(B17:D17)</f>
        <v>1</v>
      </c>
      <c r="K17" s="10" t="s">
        <v>60</v>
      </c>
    </row>
    <row r="18" spans="1:16">
      <c r="A18" s="58" t="s">
        <v>51</v>
      </c>
      <c r="B18" s="18">
        <f>D5*B17</f>
        <v>2522.3250000000003</v>
      </c>
      <c r="C18" s="18">
        <f>D5*C17</f>
        <v>5044.6500000000005</v>
      </c>
      <c r="D18" s="15"/>
      <c r="E18" s="15"/>
      <c r="F18" s="59"/>
      <c r="K18" s="2" t="s">
        <v>59</v>
      </c>
    </row>
    <row r="19" spans="1:16" ht="19" thickBot="1">
      <c r="A19" s="62" t="s">
        <v>52</v>
      </c>
      <c r="B19" s="63"/>
      <c r="C19" s="63"/>
      <c r="D19" s="64">
        <f>(C5-B18-C18)*G5</f>
        <v>42917.359875000002</v>
      </c>
      <c r="E19" s="63"/>
      <c r="F19" s="65"/>
    </row>
    <row r="20" spans="1:16" ht="18" thickTop="1" thickBot="1">
      <c r="K20" s="53" t="s">
        <v>64</v>
      </c>
      <c r="L20" s="12"/>
      <c r="M20" s="12"/>
      <c r="N20" s="12"/>
      <c r="O20" s="12"/>
      <c r="P20" s="13"/>
    </row>
    <row r="21" spans="1:16" ht="17" thickTop="1">
      <c r="C21" s="36"/>
      <c r="D21" s="37"/>
      <c r="E21" s="37" t="s">
        <v>65</v>
      </c>
      <c r="F21" s="37"/>
      <c r="G21" s="49" t="s">
        <v>56</v>
      </c>
      <c r="H21" s="37"/>
      <c r="I21" s="38" t="s">
        <v>57</v>
      </c>
      <c r="K21" s="14">
        <v>10</v>
      </c>
      <c r="L21" s="15">
        <f>K21-2</f>
        <v>8</v>
      </c>
      <c r="M21" s="15">
        <f t="shared" ref="M21:O21" si="0">L21-2</f>
        <v>6</v>
      </c>
      <c r="N21" s="15">
        <f t="shared" si="0"/>
        <v>4</v>
      </c>
      <c r="O21" s="15">
        <f t="shared" si="0"/>
        <v>2</v>
      </c>
      <c r="P21" s="16">
        <v>1</v>
      </c>
    </row>
    <row r="22" spans="1:16">
      <c r="A22" s="10" t="s">
        <v>53</v>
      </c>
      <c r="C22" s="39" t="s">
        <v>55</v>
      </c>
      <c r="D22" s="15">
        <v>27</v>
      </c>
      <c r="E22" s="48">
        <v>0.1</v>
      </c>
      <c r="F22" s="15"/>
      <c r="G22" s="48">
        <v>1</v>
      </c>
      <c r="H22" s="15"/>
      <c r="I22" s="40">
        <f>G22*E22*D$19</f>
        <v>4291.7359875000002</v>
      </c>
      <c r="K22" s="17">
        <f>$I22/K$21</f>
        <v>429.17359875</v>
      </c>
      <c r="L22" s="18">
        <f t="shared" ref="L22:P22" si="1">$I22/L$21</f>
        <v>536.46699843750002</v>
      </c>
      <c r="M22" s="18">
        <f t="shared" si="1"/>
        <v>715.28933125000003</v>
      </c>
      <c r="N22" s="18">
        <f t="shared" si="1"/>
        <v>1072.933996875</v>
      </c>
      <c r="O22" s="18">
        <f t="shared" si="1"/>
        <v>2145.8679937500001</v>
      </c>
      <c r="P22" s="19">
        <f t="shared" si="1"/>
        <v>4291.7359875000002</v>
      </c>
    </row>
    <row r="23" spans="1:16">
      <c r="C23" s="39"/>
      <c r="D23" s="15">
        <f>D22+1</f>
        <v>28</v>
      </c>
      <c r="E23" s="48">
        <v>0.05</v>
      </c>
      <c r="F23" s="15"/>
      <c r="G23" s="48">
        <v>0.5</v>
      </c>
      <c r="H23" s="15"/>
      <c r="I23" s="40">
        <f t="shared" ref="I23:I31" si="2">G23*E23*D$19</f>
        <v>1072.933996875</v>
      </c>
      <c r="K23" s="17">
        <f t="shared" ref="K23:P31" si="3">$I23/K$21</f>
        <v>107.2933996875</v>
      </c>
      <c r="L23" s="18">
        <f t="shared" si="3"/>
        <v>134.11674960937501</v>
      </c>
      <c r="M23" s="18">
        <f t="shared" si="3"/>
        <v>178.82233281250001</v>
      </c>
      <c r="N23" s="18">
        <f t="shared" si="3"/>
        <v>268.23349921875001</v>
      </c>
      <c r="O23" s="18">
        <f t="shared" si="3"/>
        <v>536.46699843750002</v>
      </c>
      <c r="P23" s="19">
        <f t="shared" si="3"/>
        <v>1072.933996875</v>
      </c>
    </row>
    <row r="24" spans="1:16">
      <c r="C24" s="39"/>
      <c r="D24" s="15">
        <f t="shared" ref="D24:D31" si="4">D23+1</f>
        <v>29</v>
      </c>
      <c r="E24" s="48">
        <v>0.05</v>
      </c>
      <c r="F24" s="15"/>
      <c r="G24" s="48">
        <v>0.3</v>
      </c>
      <c r="H24" s="15"/>
      <c r="I24" s="40">
        <f t="shared" si="2"/>
        <v>643.76039812500005</v>
      </c>
      <c r="K24" s="17">
        <f t="shared" si="3"/>
        <v>64.376039812500011</v>
      </c>
      <c r="L24" s="18">
        <f t="shared" si="3"/>
        <v>80.470049765625006</v>
      </c>
      <c r="M24" s="18">
        <f t="shared" si="3"/>
        <v>107.29339968750001</v>
      </c>
      <c r="N24" s="18">
        <f t="shared" si="3"/>
        <v>160.94009953125001</v>
      </c>
      <c r="O24" s="18">
        <f t="shared" si="3"/>
        <v>321.88019906250003</v>
      </c>
      <c r="P24" s="19">
        <f t="shared" si="3"/>
        <v>643.76039812500005</v>
      </c>
    </row>
    <row r="25" spans="1:16">
      <c r="C25" s="39"/>
      <c r="D25" s="15">
        <f t="shared" si="4"/>
        <v>30</v>
      </c>
      <c r="E25" s="48">
        <v>0.05</v>
      </c>
      <c r="F25" s="15"/>
      <c r="G25" s="48">
        <f>G24-5%</f>
        <v>0.25</v>
      </c>
      <c r="H25" s="15"/>
      <c r="I25" s="40">
        <f t="shared" si="2"/>
        <v>536.46699843750002</v>
      </c>
      <c r="K25" s="17">
        <f t="shared" si="3"/>
        <v>53.64669984375</v>
      </c>
      <c r="L25" s="18">
        <f t="shared" si="3"/>
        <v>67.058374804687503</v>
      </c>
      <c r="M25" s="18">
        <f t="shared" si="3"/>
        <v>89.411166406250004</v>
      </c>
      <c r="N25" s="18">
        <f t="shared" si="3"/>
        <v>134.11674960937501</v>
      </c>
      <c r="O25" s="18">
        <f t="shared" si="3"/>
        <v>268.23349921875001</v>
      </c>
      <c r="P25" s="19">
        <f t="shared" si="3"/>
        <v>536.46699843750002</v>
      </c>
    </row>
    <row r="26" spans="1:16">
      <c r="C26" s="39"/>
      <c r="D26" s="15">
        <f t="shared" si="4"/>
        <v>31</v>
      </c>
      <c r="E26" s="48">
        <v>0.2</v>
      </c>
      <c r="F26" s="15"/>
      <c r="G26" s="48">
        <f t="shared" ref="G26:G28" si="5">G25-5%</f>
        <v>0.2</v>
      </c>
      <c r="H26" s="15"/>
      <c r="I26" s="40">
        <f t="shared" si="2"/>
        <v>1716.6943950000004</v>
      </c>
      <c r="K26" s="17">
        <f t="shared" si="3"/>
        <v>171.66943950000004</v>
      </c>
      <c r="L26" s="18">
        <f t="shared" si="3"/>
        <v>214.58679937500006</v>
      </c>
      <c r="M26" s="18">
        <f t="shared" si="3"/>
        <v>286.11573250000009</v>
      </c>
      <c r="N26" s="18">
        <f t="shared" si="3"/>
        <v>429.17359875000011</v>
      </c>
      <c r="O26" s="18">
        <f t="shared" si="3"/>
        <v>858.34719750000022</v>
      </c>
      <c r="P26" s="19">
        <f t="shared" si="3"/>
        <v>1716.6943950000004</v>
      </c>
    </row>
    <row r="27" spans="1:16">
      <c r="C27" s="39"/>
      <c r="D27" s="15">
        <f t="shared" si="4"/>
        <v>32</v>
      </c>
      <c r="E27" s="48">
        <v>0.2</v>
      </c>
      <c r="F27" s="15"/>
      <c r="G27" s="48">
        <f t="shared" si="5"/>
        <v>0.15000000000000002</v>
      </c>
      <c r="H27" s="15"/>
      <c r="I27" s="40">
        <f t="shared" si="2"/>
        <v>1287.5207962500003</v>
      </c>
      <c r="K27" s="17">
        <f t="shared" si="3"/>
        <v>128.75207962500002</v>
      </c>
      <c r="L27" s="18">
        <f t="shared" si="3"/>
        <v>160.94009953125004</v>
      </c>
      <c r="M27" s="18">
        <f t="shared" si="3"/>
        <v>214.58679937500006</v>
      </c>
      <c r="N27" s="18">
        <f t="shared" si="3"/>
        <v>321.88019906250008</v>
      </c>
      <c r="O27" s="18">
        <f t="shared" si="3"/>
        <v>643.76039812500017</v>
      </c>
      <c r="P27" s="19">
        <f t="shared" si="3"/>
        <v>1287.5207962500003</v>
      </c>
    </row>
    <row r="28" spans="1:16">
      <c r="C28" s="39"/>
      <c r="D28" s="15">
        <f t="shared" si="4"/>
        <v>33</v>
      </c>
      <c r="E28" s="48">
        <v>0.2</v>
      </c>
      <c r="F28" s="15"/>
      <c r="G28" s="48">
        <f t="shared" si="5"/>
        <v>0.10000000000000002</v>
      </c>
      <c r="H28" s="15"/>
      <c r="I28" s="40">
        <f t="shared" si="2"/>
        <v>858.34719750000022</v>
      </c>
      <c r="K28" s="17">
        <f t="shared" si="3"/>
        <v>85.834719750000019</v>
      </c>
      <c r="L28" s="18">
        <f t="shared" si="3"/>
        <v>107.29339968750003</v>
      </c>
      <c r="M28" s="18">
        <f t="shared" si="3"/>
        <v>143.05786625000005</v>
      </c>
      <c r="N28" s="18">
        <f t="shared" si="3"/>
        <v>214.58679937500006</v>
      </c>
      <c r="O28" s="18">
        <f t="shared" si="3"/>
        <v>429.17359875000011</v>
      </c>
      <c r="P28" s="19">
        <f t="shared" si="3"/>
        <v>858.34719750000022</v>
      </c>
    </row>
    <row r="29" spans="1:16">
      <c r="C29" s="39"/>
      <c r="D29" s="15">
        <f t="shared" si="4"/>
        <v>34</v>
      </c>
      <c r="E29" s="48">
        <v>0.05</v>
      </c>
      <c r="F29" s="15"/>
      <c r="G29" s="48">
        <v>0.03</v>
      </c>
      <c r="H29" s="15"/>
      <c r="I29" s="40">
        <f t="shared" si="2"/>
        <v>64.376039812500011</v>
      </c>
      <c r="K29" s="17">
        <f t="shared" si="3"/>
        <v>6.4376039812500014</v>
      </c>
      <c r="L29" s="18">
        <f t="shared" si="3"/>
        <v>8.0470049765625014</v>
      </c>
      <c r="M29" s="18">
        <f t="shared" si="3"/>
        <v>10.729339968750002</v>
      </c>
      <c r="N29" s="18">
        <f t="shared" si="3"/>
        <v>16.094009953125003</v>
      </c>
      <c r="O29" s="18">
        <f t="shared" si="3"/>
        <v>32.188019906250005</v>
      </c>
      <c r="P29" s="19">
        <f t="shared" si="3"/>
        <v>64.376039812500011</v>
      </c>
    </row>
    <row r="30" spans="1:16">
      <c r="C30" s="39"/>
      <c r="D30" s="15">
        <f>D29+1</f>
        <v>35</v>
      </c>
      <c r="E30" s="48">
        <v>0.05</v>
      </c>
      <c r="F30" s="15"/>
      <c r="G30" s="48">
        <v>0.01</v>
      </c>
      <c r="H30" s="15"/>
      <c r="I30" s="40">
        <f t="shared" si="2"/>
        <v>21.458679937500001</v>
      </c>
      <c r="K30" s="17">
        <f t="shared" si="3"/>
        <v>2.14586799375</v>
      </c>
      <c r="L30" s="18">
        <f t="shared" si="3"/>
        <v>2.6823349921875002</v>
      </c>
      <c r="M30" s="18">
        <f t="shared" si="3"/>
        <v>3.5764466562500004</v>
      </c>
      <c r="N30" s="18">
        <f t="shared" si="3"/>
        <v>5.3646699843750003</v>
      </c>
      <c r="O30" s="18">
        <f t="shared" si="3"/>
        <v>10.729339968750001</v>
      </c>
      <c r="P30" s="19">
        <f t="shared" si="3"/>
        <v>21.458679937500001</v>
      </c>
    </row>
    <row r="31" spans="1:16">
      <c r="C31" s="39" t="s">
        <v>54</v>
      </c>
      <c r="D31" s="15">
        <f t="shared" si="4"/>
        <v>36</v>
      </c>
      <c r="E31" s="48">
        <v>0.05</v>
      </c>
      <c r="F31" s="15"/>
      <c r="G31" s="48">
        <v>0</v>
      </c>
      <c r="H31" s="15"/>
      <c r="I31" s="40">
        <f t="shared" si="2"/>
        <v>0</v>
      </c>
      <c r="K31" s="17">
        <f t="shared" si="3"/>
        <v>0</v>
      </c>
      <c r="L31" s="18">
        <f t="shared" si="3"/>
        <v>0</v>
      </c>
      <c r="M31" s="18">
        <f t="shared" si="3"/>
        <v>0</v>
      </c>
      <c r="N31" s="18">
        <f t="shared" si="3"/>
        <v>0</v>
      </c>
      <c r="O31" s="18">
        <f t="shared" si="3"/>
        <v>0</v>
      </c>
      <c r="P31" s="19">
        <f t="shared" si="3"/>
        <v>0</v>
      </c>
    </row>
    <row r="32" spans="1:16">
      <c r="C32" s="39"/>
      <c r="D32" s="15"/>
      <c r="E32" s="23"/>
      <c r="F32" s="15"/>
      <c r="G32" s="15"/>
      <c r="H32" s="15"/>
      <c r="I32" s="41"/>
      <c r="K32" s="14"/>
      <c r="L32" s="15"/>
      <c r="M32" s="15"/>
      <c r="N32" s="15"/>
      <c r="O32" s="15"/>
      <c r="P32" s="16"/>
    </row>
    <row r="33" spans="3:16" ht="17" thickBot="1">
      <c r="C33" s="42"/>
      <c r="D33" s="43"/>
      <c r="E33" s="44">
        <f>SUM(E22:E31)</f>
        <v>1.0000000000000002</v>
      </c>
      <c r="F33" s="43"/>
      <c r="G33" s="43"/>
      <c r="H33" s="43" t="s">
        <v>11</v>
      </c>
      <c r="I33" s="45">
        <f>SUM(I22:I31)</f>
        <v>10493.294489437501</v>
      </c>
      <c r="K33" s="20">
        <f>SUM(K22:K31)</f>
        <v>1049.3294489437501</v>
      </c>
      <c r="L33" s="21">
        <f t="shared" ref="L33:P33" si="6">SUM(L22:L31)</f>
        <v>1311.6618111796877</v>
      </c>
      <c r="M33" s="21">
        <f t="shared" si="6"/>
        <v>1748.8824149062505</v>
      </c>
      <c r="N33" s="21">
        <f t="shared" si="6"/>
        <v>2623.3236223593753</v>
      </c>
      <c r="O33" s="21">
        <f t="shared" si="6"/>
        <v>5246.6472447187507</v>
      </c>
      <c r="P33" s="22">
        <f t="shared" si="6"/>
        <v>10493.294489437501</v>
      </c>
    </row>
    <row r="34" spans="3:16" ht="17" thickTop="1"/>
    <row r="35" spans="3:16">
      <c r="J35" s="46" t="s">
        <v>9</v>
      </c>
      <c r="K35" s="47">
        <f>K33/$D7</f>
        <v>1.1934301754823682E-2</v>
      </c>
      <c r="L35" s="47">
        <f t="shared" ref="L35:P35" si="7">L33/$D7</f>
        <v>1.4917877193529605E-2</v>
      </c>
      <c r="M35" s="47">
        <f t="shared" si="7"/>
        <v>1.9890502924706142E-2</v>
      </c>
      <c r="N35" s="47">
        <f t="shared" si="7"/>
        <v>2.983575438705921E-2</v>
      </c>
      <c r="O35" s="47">
        <f t="shared" si="7"/>
        <v>5.967150877411842E-2</v>
      </c>
      <c r="P35" s="47">
        <f t="shared" si="7"/>
        <v>0.11934301754823684</v>
      </c>
    </row>
    <row r="38" spans="3:16" ht="20">
      <c r="J38" s="66"/>
    </row>
    <row r="39" spans="3:16">
      <c r="J39" s="2" t="s">
        <v>66</v>
      </c>
    </row>
    <row r="40" spans="3:16">
      <c r="J40" s="67" t="s">
        <v>67</v>
      </c>
      <c r="K40" s="68"/>
      <c r="L40" s="68"/>
      <c r="M40" s="68"/>
      <c r="N40" s="68"/>
      <c r="O40" s="68"/>
      <c r="P40" s="68"/>
    </row>
    <row r="41" spans="3:16">
      <c r="J41" s="68"/>
      <c r="K41" s="68"/>
      <c r="L41" s="68"/>
      <c r="M41" s="68"/>
      <c r="N41" s="68"/>
      <c r="O41" s="68"/>
      <c r="P41" s="68"/>
    </row>
    <row r="42" spans="3:16">
      <c r="J42" s="68"/>
      <c r="K42" s="68"/>
      <c r="L42" s="68"/>
      <c r="M42" s="68"/>
      <c r="N42" s="68"/>
      <c r="O42" s="68"/>
      <c r="P42" s="68"/>
    </row>
    <row r="43" spans="3:16">
      <c r="J43" s="68"/>
      <c r="K43" s="68"/>
      <c r="L43" s="68"/>
      <c r="M43" s="68"/>
      <c r="N43" s="68"/>
      <c r="O43" s="68"/>
      <c r="P43" s="68"/>
    </row>
    <row r="44" spans="3:16">
      <c r="J44" s="68"/>
      <c r="K44" s="68"/>
      <c r="L44" s="68"/>
      <c r="M44" s="68"/>
      <c r="N44" s="68"/>
      <c r="O44" s="68"/>
      <c r="P44" s="68"/>
    </row>
    <row r="45" spans="3:16">
      <c r="J45" s="68"/>
      <c r="K45" s="68"/>
      <c r="L45" s="68"/>
      <c r="M45" s="68"/>
      <c r="N45" s="68"/>
      <c r="O45" s="68"/>
      <c r="P45" s="68"/>
    </row>
    <row r="46" spans="3:16">
      <c r="J46" s="68"/>
      <c r="K46" s="68"/>
      <c r="L46" s="68"/>
      <c r="M46" s="68"/>
      <c r="N46" s="68"/>
      <c r="O46" s="68"/>
      <c r="P46" s="68"/>
    </row>
    <row r="47" spans="3:16">
      <c r="J47" s="68"/>
      <c r="K47" s="68"/>
      <c r="L47" s="68"/>
      <c r="M47" s="68"/>
      <c r="N47" s="68"/>
      <c r="O47" s="68"/>
      <c r="P47" s="68"/>
    </row>
    <row r="48" spans="3:16">
      <c r="J48" s="68"/>
      <c r="K48" s="68"/>
      <c r="L48" s="68"/>
      <c r="M48" s="68"/>
      <c r="N48" s="68"/>
      <c r="O48" s="68"/>
      <c r="P48" s="68"/>
    </row>
    <row r="49" spans="10:16">
      <c r="J49" s="68"/>
      <c r="K49" s="68"/>
      <c r="L49" s="68"/>
      <c r="M49" s="68"/>
      <c r="N49" s="68"/>
      <c r="O49" s="68"/>
      <c r="P49" s="68"/>
    </row>
    <row r="50" spans="10:16">
      <c r="J50" s="68"/>
      <c r="K50" s="68"/>
      <c r="L50" s="68"/>
      <c r="M50" s="68"/>
      <c r="N50" s="68"/>
      <c r="O50" s="68"/>
      <c r="P50" s="68"/>
    </row>
    <row r="51" spans="10:16">
      <c r="J51" s="68"/>
      <c r="K51" s="68"/>
      <c r="L51" s="68"/>
      <c r="M51" s="68"/>
      <c r="N51" s="68"/>
      <c r="O51" s="68"/>
      <c r="P51" s="68"/>
    </row>
  </sheetData>
  <mergeCells count="1">
    <mergeCell ref="J40:P51"/>
  </mergeCells>
  <phoneticPr fontId="16" type="noConversion"/>
  <conditionalFormatting sqref="F17">
    <cfRule type="cellIs" dxfId="3" priority="3" operator="lessThan">
      <formula>1</formula>
    </cfRule>
    <cfRule type="cellIs" dxfId="2" priority="4" operator="greaterThan">
      <formula>1</formula>
    </cfRule>
  </conditionalFormatting>
  <conditionalFormatting sqref="E33">
    <cfRule type="cellIs" dxfId="1" priority="1" operator="lessThan">
      <formula>1</formula>
    </cfRule>
    <cfRule type="cellIs" dxfId="0" priority="2" operator="greaterThan">
      <formula>1</formula>
    </cfRule>
  </conditionalFormatting>
  <hyperlinks>
    <hyperlink ref="F12" location="'Quelle PPV Berechnung Mathode'!A1" display="Quelle" xr:uid="{A92A085D-866E-4344-B700-8C16922E0D48}"/>
    <hyperlink ref="K18" r:id="rId1" display="Laut Gutachten bis zum Faktor 30" xr:uid="{1D06EBFB-CCD2-D34C-88DF-F607A2505D5E}"/>
    <hyperlink ref="J39" r:id="rId2" display="https://twitter.com/c_drosten" xr:uid="{C7B50E77-A836-094E-8307-5DF45FB53185}"/>
  </hyperlinks>
  <pageMargins left="0.7" right="0.7" top="0.78740157499999996" bottom="0.78740157499999996" header="0.3" footer="0.3"/>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43E2-D9F0-8F49-AFA1-F0AF3BCCB3E9}">
  <dimension ref="A1:G59"/>
  <sheetViews>
    <sheetView showGridLines="0" showRowColHeaders="0" workbookViewId="0">
      <selection activeCell="G1" sqref="G1"/>
    </sheetView>
  </sheetViews>
  <sheetFormatPr baseColWidth="10" defaultRowHeight="16"/>
  <sheetData>
    <row r="1" spans="1:7">
      <c r="G1" s="2" t="s">
        <v>45</v>
      </c>
    </row>
    <row r="2" spans="1:7" ht="18">
      <c r="A2" s="3" t="s">
        <v>14</v>
      </c>
    </row>
    <row r="3" spans="1:7">
      <c r="A3" s="4" t="s">
        <v>15</v>
      </c>
      <c r="B3" s="4" t="s">
        <v>16</v>
      </c>
      <c r="C3" s="5"/>
      <c r="D3" s="5"/>
    </row>
    <row r="4" spans="1:7">
      <c r="A4" s="5"/>
      <c r="B4" s="4" t="s">
        <v>17</v>
      </c>
      <c r="C4" s="4" t="s">
        <v>18</v>
      </c>
      <c r="D4" s="4" t="s">
        <v>11</v>
      </c>
    </row>
    <row r="5" spans="1:7">
      <c r="A5" s="4" t="s">
        <v>19</v>
      </c>
      <c r="B5" s="5">
        <v>900</v>
      </c>
      <c r="C5" s="5">
        <v>9900</v>
      </c>
      <c r="D5" s="5">
        <v>10800</v>
      </c>
    </row>
    <row r="6" spans="1:7">
      <c r="A6" s="4" t="s">
        <v>20</v>
      </c>
      <c r="B6" s="5">
        <v>100</v>
      </c>
      <c r="C6" s="5">
        <v>89100</v>
      </c>
      <c r="D6" s="5">
        <v>89200</v>
      </c>
    </row>
    <row r="7" spans="1:7">
      <c r="A7" s="4" t="s">
        <v>11</v>
      </c>
      <c r="B7" s="5">
        <v>1000</v>
      </c>
      <c r="C7" s="5">
        <v>99000</v>
      </c>
      <c r="D7" s="5">
        <v>100000</v>
      </c>
    </row>
    <row r="9" spans="1:7" ht="18">
      <c r="A9" s="6" t="s">
        <v>21</v>
      </c>
    </row>
    <row r="10" spans="1:7" ht="18">
      <c r="A10" s="6"/>
    </row>
    <row r="11" spans="1:7" ht="18">
      <c r="A11" s="6" t="s">
        <v>22</v>
      </c>
    </row>
    <row r="12" spans="1:7" ht="18">
      <c r="A12" s="6"/>
    </row>
    <row r="13" spans="1:7" ht="18">
      <c r="A13" s="7" t="s">
        <v>23</v>
      </c>
    </row>
    <row r="14" spans="1:7" ht="18">
      <c r="A14" s="6"/>
    </row>
    <row r="15" spans="1:7" ht="18">
      <c r="A15" s="7" t="s">
        <v>24</v>
      </c>
    </row>
    <row r="16" spans="1:7" ht="18">
      <c r="A16" s="7" t="s">
        <v>25</v>
      </c>
    </row>
    <row r="17" spans="1:1" ht="18">
      <c r="A17" s="6"/>
    </row>
    <row r="18" spans="1:1">
      <c r="A18" s="2" t="s">
        <v>26</v>
      </c>
    </row>
    <row r="19" spans="1:1" ht="18">
      <c r="A19" s="6"/>
    </row>
    <row r="20" spans="1:1" ht="18">
      <c r="A20" s="6" t="s">
        <v>27</v>
      </c>
    </row>
    <row r="21" spans="1:1" ht="18">
      <c r="A21" s="6"/>
    </row>
    <row r="22" spans="1:1" ht="18">
      <c r="A22" s="7" t="s">
        <v>28</v>
      </c>
    </row>
    <row r="23" spans="1:1" ht="18">
      <c r="A23" s="6"/>
    </row>
    <row r="24" spans="1:1" ht="18">
      <c r="A24" s="6" t="s">
        <v>29</v>
      </c>
    </row>
    <row r="25" spans="1:1" ht="18">
      <c r="A25" s="6"/>
    </row>
    <row r="26" spans="1:1" ht="18">
      <c r="A26" s="7" t="s">
        <v>30</v>
      </c>
    </row>
    <row r="27" spans="1:1" ht="18">
      <c r="A27" s="6"/>
    </row>
    <row r="28" spans="1:1" ht="18">
      <c r="A28" s="6" t="s">
        <v>31</v>
      </c>
    </row>
    <row r="29" spans="1:1" ht="18">
      <c r="A29" s="6"/>
    </row>
    <row r="30" spans="1:1">
      <c r="A30" s="2" t="s">
        <v>32</v>
      </c>
    </row>
    <row r="31" spans="1:1" ht="18">
      <c r="A31" s="6"/>
    </row>
    <row r="32" spans="1:1" ht="18">
      <c r="A32" s="6" t="s">
        <v>33</v>
      </c>
    </row>
    <row r="33" spans="1:4" ht="18">
      <c r="A33" s="6"/>
    </row>
    <row r="34" spans="1:4" ht="18">
      <c r="A34" s="7" t="s">
        <v>34</v>
      </c>
    </row>
    <row r="36" spans="1:4" ht="18">
      <c r="A36" s="7" t="s">
        <v>35</v>
      </c>
    </row>
    <row r="38" spans="1:4" ht="18">
      <c r="A38" s="7" t="s">
        <v>36</v>
      </c>
    </row>
    <row r="39" spans="1:4" ht="18">
      <c r="A39" s="8" t="s">
        <v>37</v>
      </c>
    </row>
    <row r="41" spans="1:4" ht="18">
      <c r="A41" s="8" t="s">
        <v>38</v>
      </c>
    </row>
    <row r="43" spans="1:4" ht="18">
      <c r="A43" s="8" t="s">
        <v>39</v>
      </c>
    </row>
    <row r="44" spans="1:4" ht="18">
      <c r="A44" s="6"/>
    </row>
    <row r="45" spans="1:4">
      <c r="A45" s="4" t="s">
        <v>15</v>
      </c>
      <c r="B45" s="4" t="s">
        <v>16</v>
      </c>
      <c r="C45" s="5"/>
      <c r="D45" s="5"/>
    </row>
    <row r="46" spans="1:4">
      <c r="A46" s="5"/>
      <c r="B46" s="4" t="s">
        <v>17</v>
      </c>
      <c r="C46" s="4" t="s">
        <v>18</v>
      </c>
      <c r="D46" s="4" t="s">
        <v>11</v>
      </c>
    </row>
    <row r="47" spans="1:4">
      <c r="A47" s="4" t="s">
        <v>19</v>
      </c>
      <c r="B47" s="5">
        <v>196</v>
      </c>
      <c r="C47" s="5">
        <v>24</v>
      </c>
      <c r="D47" s="5">
        <v>220</v>
      </c>
    </row>
    <row r="48" spans="1:4">
      <c r="A48" s="4" t="s">
        <v>20</v>
      </c>
      <c r="B48" s="5">
        <v>4</v>
      </c>
      <c r="C48" s="5">
        <v>776</v>
      </c>
      <c r="D48" s="5">
        <v>780</v>
      </c>
    </row>
    <row r="49" spans="1:4">
      <c r="A49" s="4" t="s">
        <v>11</v>
      </c>
      <c r="B49" s="5">
        <v>200</v>
      </c>
      <c r="C49" s="5">
        <v>800</v>
      </c>
      <c r="D49" s="5">
        <v>1000</v>
      </c>
    </row>
    <row r="51" spans="1:4" ht="18">
      <c r="A51" s="8" t="s">
        <v>40</v>
      </c>
    </row>
    <row r="53" spans="1:4" ht="18">
      <c r="A53" s="9" t="s">
        <v>41</v>
      </c>
    </row>
    <row r="55" spans="1:4" ht="18">
      <c r="A55" s="9" t="s">
        <v>42</v>
      </c>
    </row>
    <row r="57" spans="1:4" ht="18">
      <c r="A57" s="8" t="s">
        <v>43</v>
      </c>
    </row>
    <row r="59" spans="1:4" ht="18">
      <c r="A59" s="8" t="s">
        <v>44</v>
      </c>
    </row>
  </sheetData>
  <hyperlinks>
    <hyperlink ref="A18" r:id="rId1" location="c353" display="http://jumbo.uni-muenster.de/index.php?id=glossar - c353" xr:uid="{E411D357-8646-294C-9C1D-274A8A01285F}"/>
    <hyperlink ref="A30" r:id="rId2" location="c364" display="http://jumbo.uni-muenster.de/index.php?id=glossar - c364" xr:uid="{94BFAC99-CC79-B04C-9A12-03A68FCB5963}"/>
    <hyperlink ref="G1" r:id="rId3" xr:uid="{C6E1109B-BE1F-DF4A-AAB7-26E933BD54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Berechnung Fehlerkette</vt:lpstr>
      <vt:lpstr>Quelle PPV Berechnung Mathode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Arends</dc:creator>
  <cp:lastModifiedBy>Thomas Arends</cp:lastModifiedBy>
  <dcterms:created xsi:type="dcterms:W3CDTF">2020-06-10T09:16:07Z</dcterms:created>
  <dcterms:modified xsi:type="dcterms:W3CDTF">2021-04-19T13:49:56Z</dcterms:modified>
</cp:coreProperties>
</file>